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420" yWindow="1180" windowWidth="11860" windowHeight="9760" tabRatio="500" firstSheet="5" activeTab="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</sheets>
  <definedNames>
    <definedName name="_xlnm._FilterDatabase" localSheetId="9" hidden="1">Sheet10!$A$11:$D$22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0" l="1"/>
  <c r="D11" i="11"/>
  <c r="D10" i="11"/>
  <c r="B11" i="11"/>
  <c r="B10" i="11"/>
  <c r="C3" i="8"/>
  <c r="C4" i="8"/>
  <c r="C5" i="8"/>
  <c r="C6" i="8"/>
  <c r="C7" i="8"/>
  <c r="C8" i="8"/>
  <c r="C10" i="8"/>
  <c r="C26" i="8"/>
  <c r="C28" i="8"/>
  <c r="G3" i="8"/>
  <c r="G4" i="8"/>
  <c r="G5" i="8"/>
  <c r="F10" i="8"/>
  <c r="F26" i="8"/>
  <c r="F28" i="8"/>
  <c r="C29" i="8"/>
  <c r="C30" i="8"/>
  <c r="C38" i="5"/>
  <c r="C39" i="5"/>
  <c r="C40" i="5"/>
  <c r="C44" i="5"/>
  <c r="C26" i="5"/>
  <c r="C27" i="5"/>
  <c r="C28" i="5"/>
  <c r="C29" i="5"/>
  <c r="C30" i="5"/>
  <c r="C31" i="5"/>
  <c r="C32" i="5"/>
  <c r="C33" i="5"/>
  <c r="C35" i="5"/>
  <c r="C14" i="5"/>
  <c r="C15" i="5"/>
  <c r="C16" i="5"/>
  <c r="C17" i="5"/>
  <c r="C18" i="5"/>
  <c r="C24" i="5"/>
  <c r="C2" i="5"/>
  <c r="C3" i="5"/>
  <c r="C4" i="5"/>
  <c r="C5" i="5"/>
  <c r="C6" i="5"/>
  <c r="C7" i="5"/>
  <c r="C8" i="5"/>
  <c r="C9" i="5"/>
  <c r="C10" i="5"/>
  <c r="C11" i="5"/>
  <c r="C13" i="5"/>
  <c r="C45" i="5"/>
  <c r="C48" i="5"/>
  <c r="C2" i="4"/>
  <c r="C4" i="4"/>
  <c r="C3" i="4"/>
  <c r="C5" i="4"/>
  <c r="C6" i="4"/>
  <c r="C7" i="4"/>
  <c r="C8" i="4"/>
  <c r="C9" i="4"/>
  <c r="C10" i="4"/>
  <c r="C11" i="4"/>
  <c r="C12" i="4"/>
  <c r="C13" i="4"/>
  <c r="C9" i="3"/>
  <c r="C10" i="3"/>
  <c r="C11" i="3"/>
  <c r="C12" i="3"/>
  <c r="C13" i="3"/>
  <c r="C16" i="3"/>
  <c r="D20" i="10"/>
  <c r="D3" i="10"/>
  <c r="D18" i="10"/>
  <c r="D2" i="10"/>
  <c r="D5" i="10"/>
  <c r="D16" i="10"/>
  <c r="D22" i="10"/>
  <c r="D7" i="10"/>
  <c r="D25" i="10"/>
  <c r="D15" i="10"/>
  <c r="D1" i="10"/>
  <c r="D4" i="10"/>
  <c r="D26" i="10"/>
  <c r="D19" i="10"/>
  <c r="D17" i="10"/>
  <c r="D13" i="10"/>
  <c r="D9" i="10"/>
  <c r="D10" i="10"/>
  <c r="D12" i="10"/>
  <c r="D24" i="10"/>
  <c r="D14" i="10"/>
  <c r="D11" i="10"/>
  <c r="D8" i="10"/>
  <c r="D6" i="10"/>
  <c r="D23" i="10"/>
  <c r="D21" i="10"/>
  <c r="C2" i="3"/>
  <c r="C3" i="3"/>
  <c r="C4" i="3"/>
  <c r="C6" i="2"/>
  <c r="C7" i="2"/>
  <c r="C8" i="2"/>
  <c r="C9" i="2"/>
  <c r="G2" i="2"/>
  <c r="G3" i="2"/>
  <c r="G4" i="2"/>
  <c r="G5" i="2"/>
  <c r="G6" i="2"/>
  <c r="C2" i="2"/>
  <c r="C3" i="2"/>
  <c r="C4" i="2"/>
  <c r="C5" i="2"/>
  <c r="I31" i="9"/>
  <c r="J31" i="9"/>
  <c r="B31" i="9"/>
  <c r="C31" i="9"/>
  <c r="C24" i="7"/>
  <c r="C16" i="7"/>
  <c r="C17" i="7"/>
  <c r="C18" i="7"/>
  <c r="C19" i="7"/>
  <c r="C20" i="7"/>
  <c r="C21" i="7"/>
  <c r="C22" i="7"/>
  <c r="C23" i="7"/>
  <c r="C25" i="7"/>
  <c r="C9" i="7"/>
  <c r="C10" i="7"/>
  <c r="C11" i="7"/>
  <c r="C12" i="7"/>
  <c r="C14" i="7"/>
  <c r="C2" i="7"/>
  <c r="C3" i="7"/>
  <c r="C4" i="7"/>
  <c r="C5" i="7"/>
  <c r="C7" i="7"/>
  <c r="C27" i="7"/>
  <c r="G16" i="7"/>
  <c r="F25" i="7"/>
  <c r="G9" i="7"/>
  <c r="F14" i="7"/>
  <c r="G2" i="7"/>
  <c r="G3" i="7"/>
  <c r="G4" i="7"/>
  <c r="F7" i="7"/>
  <c r="F27" i="7"/>
  <c r="C29" i="7"/>
  <c r="C30" i="7"/>
  <c r="F28" i="7"/>
  <c r="C28" i="7"/>
  <c r="G75" i="6"/>
  <c r="G74" i="6"/>
  <c r="C75" i="6"/>
  <c r="C76" i="6"/>
  <c r="C77" i="6"/>
  <c r="C78" i="6"/>
  <c r="C74" i="6"/>
  <c r="C80" i="6"/>
  <c r="C66" i="6"/>
  <c r="C67" i="6"/>
  <c r="C68" i="6"/>
  <c r="C72" i="6"/>
  <c r="C61" i="6"/>
  <c r="C62" i="6"/>
  <c r="C64" i="6"/>
  <c r="C54" i="6"/>
  <c r="C55" i="6"/>
  <c r="C56" i="6"/>
  <c r="C57" i="6"/>
  <c r="C59" i="6"/>
  <c r="C49" i="6"/>
  <c r="C50" i="6"/>
  <c r="C52" i="6"/>
  <c r="C42" i="6"/>
  <c r="C43" i="6"/>
  <c r="C44" i="6"/>
  <c r="C45" i="6"/>
  <c r="C47" i="6"/>
  <c r="C35" i="6"/>
  <c r="C36" i="6"/>
  <c r="C37" i="6"/>
  <c r="C38" i="6"/>
  <c r="C40" i="6"/>
  <c r="C25" i="6"/>
  <c r="C26" i="6"/>
  <c r="C27" i="6"/>
  <c r="C28" i="6"/>
  <c r="C29" i="6"/>
  <c r="C30" i="6"/>
  <c r="C31" i="6"/>
  <c r="C33" i="6"/>
  <c r="C17" i="6"/>
  <c r="C18" i="6"/>
  <c r="C19" i="6"/>
  <c r="C20" i="6"/>
  <c r="C23" i="6"/>
  <c r="C9" i="6"/>
  <c r="C10" i="6"/>
  <c r="C11" i="6"/>
  <c r="C12" i="6"/>
  <c r="C13" i="6"/>
  <c r="C15" i="6"/>
  <c r="C2" i="6"/>
  <c r="C3" i="6"/>
  <c r="C4" i="6"/>
  <c r="C5" i="6"/>
  <c r="C6" i="6"/>
  <c r="C8" i="6"/>
  <c r="C82" i="6"/>
  <c r="F80" i="6"/>
  <c r="G66" i="6"/>
  <c r="G67" i="6"/>
  <c r="G69" i="6"/>
  <c r="G68" i="6"/>
  <c r="G70" i="6"/>
  <c r="F72" i="6"/>
  <c r="G54" i="6"/>
  <c r="F59" i="6"/>
  <c r="G42" i="6"/>
  <c r="G43" i="6"/>
  <c r="G44" i="6"/>
  <c r="F47" i="6"/>
  <c r="G35" i="6"/>
  <c r="G36" i="6"/>
  <c r="F40" i="6"/>
  <c r="G25" i="6"/>
  <c r="G26" i="6"/>
  <c r="F33" i="6"/>
  <c r="G17" i="6"/>
  <c r="G18" i="6"/>
  <c r="G19" i="6"/>
  <c r="G20" i="6"/>
  <c r="G21" i="6"/>
  <c r="F23" i="6"/>
  <c r="G9" i="6"/>
  <c r="G10" i="6"/>
  <c r="G11" i="6"/>
  <c r="G15" i="6"/>
  <c r="F82" i="6"/>
  <c r="C84" i="6"/>
  <c r="C85" i="6"/>
  <c r="F83" i="6"/>
  <c r="C83" i="6"/>
  <c r="G61" i="6"/>
  <c r="G49" i="6"/>
  <c r="F37" i="5"/>
  <c r="F38" i="5"/>
  <c r="F39" i="5"/>
  <c r="F40" i="5"/>
  <c r="F41" i="5"/>
  <c r="F42" i="5"/>
  <c r="F44" i="5"/>
  <c r="F26" i="5"/>
  <c r="F27" i="5"/>
  <c r="F28" i="5"/>
  <c r="F29" i="5"/>
  <c r="F30" i="5"/>
  <c r="F35" i="5"/>
  <c r="F14" i="5"/>
  <c r="F15" i="5"/>
  <c r="F16" i="5"/>
  <c r="F17" i="5"/>
  <c r="F18" i="5"/>
  <c r="F19" i="5"/>
  <c r="F20" i="5"/>
  <c r="F21" i="5"/>
  <c r="F22" i="5"/>
  <c r="F24" i="5"/>
  <c r="F2" i="5"/>
  <c r="F3" i="5"/>
  <c r="F4" i="5"/>
  <c r="F5" i="5"/>
  <c r="F6" i="5"/>
  <c r="F7" i="5"/>
  <c r="F13" i="5"/>
  <c r="F45" i="5"/>
  <c r="C46" i="5"/>
  <c r="C47" i="5"/>
  <c r="G2" i="4"/>
  <c r="G3" i="4"/>
  <c r="G4" i="4"/>
  <c r="G5" i="4"/>
  <c r="G6" i="4"/>
  <c r="G7" i="4"/>
  <c r="G8" i="4"/>
  <c r="G9" i="4"/>
  <c r="G10" i="4"/>
  <c r="G13" i="4"/>
  <c r="C14" i="4"/>
  <c r="C14" i="3"/>
  <c r="C5" i="3"/>
  <c r="C6" i="3"/>
  <c r="C7" i="3"/>
  <c r="C8" i="3"/>
  <c r="C17" i="3"/>
  <c r="G2" i="3"/>
  <c r="G3" i="3"/>
  <c r="G4" i="3"/>
  <c r="G5" i="3"/>
  <c r="G6" i="3"/>
  <c r="G7" i="3"/>
  <c r="G8" i="3"/>
  <c r="G9" i="3"/>
  <c r="G10" i="3"/>
  <c r="G12" i="3"/>
  <c r="G11" i="3"/>
  <c r="G13" i="3"/>
  <c r="G14" i="3"/>
  <c r="G15" i="3"/>
  <c r="G16" i="3"/>
  <c r="G17" i="3"/>
  <c r="C18" i="3"/>
  <c r="C19" i="3"/>
  <c r="C10" i="2"/>
  <c r="G10" i="2"/>
  <c r="C11" i="2"/>
  <c r="C12" i="2"/>
  <c r="C4" i="1"/>
  <c r="C2" i="1"/>
  <c r="C3" i="1"/>
  <c r="C5" i="1"/>
  <c r="C6" i="1"/>
  <c r="C7" i="1"/>
  <c r="C8" i="1"/>
  <c r="C9" i="1"/>
  <c r="C10" i="1"/>
  <c r="C11" i="1"/>
  <c r="C12" i="1"/>
  <c r="C13" i="1"/>
  <c r="C14" i="1"/>
  <c r="F2" i="1"/>
  <c r="F3" i="1"/>
  <c r="F4" i="1"/>
  <c r="F5" i="1"/>
  <c r="F8" i="1"/>
  <c r="F9" i="1"/>
  <c r="F10" i="1"/>
  <c r="F11" i="1"/>
  <c r="F12" i="1"/>
  <c r="F13" i="1"/>
  <c r="F14" i="1"/>
  <c r="C16" i="1"/>
  <c r="C17" i="1"/>
  <c r="F6" i="1"/>
  <c r="F7" i="1"/>
</calcChain>
</file>

<file path=xl/sharedStrings.xml><?xml version="1.0" encoding="utf-8"?>
<sst xmlns="http://schemas.openxmlformats.org/spreadsheetml/2006/main" count="433" uniqueCount="264">
  <si>
    <t>Kendall x 2</t>
  </si>
  <si>
    <t>Value</t>
  </si>
  <si>
    <t>2017 value</t>
  </si>
  <si>
    <t>Parkinson</t>
  </si>
  <si>
    <t>Stuart</t>
  </si>
  <si>
    <t>Holmes</t>
  </si>
  <si>
    <t>Rideout</t>
  </si>
  <si>
    <t>horne</t>
  </si>
  <si>
    <t>Johnson</t>
  </si>
  <si>
    <t>Jackson</t>
  </si>
  <si>
    <t>Ward</t>
  </si>
  <si>
    <t>Harper</t>
  </si>
  <si>
    <t>Beardsleu</t>
  </si>
  <si>
    <t>New</t>
  </si>
  <si>
    <t>Koewn</t>
  </si>
  <si>
    <t>Beardsley</t>
  </si>
  <si>
    <t>Mccall</t>
  </si>
  <si>
    <t>Mcdonald</t>
  </si>
  <si>
    <t>Newell</t>
  </si>
  <si>
    <t>Yates</t>
  </si>
  <si>
    <t>Milligan</t>
  </si>
  <si>
    <t>Total</t>
  </si>
  <si>
    <t>92/93</t>
  </si>
  <si>
    <t>total</t>
  </si>
  <si>
    <t>net spend</t>
  </si>
  <si>
    <t>net spend per year</t>
  </si>
  <si>
    <t>Walker</t>
  </si>
  <si>
    <t>value 93/94</t>
  </si>
  <si>
    <t>value 2017</t>
  </si>
  <si>
    <t>value 93/4</t>
  </si>
  <si>
    <t>Samways</t>
  </si>
  <si>
    <t>Burrows</t>
  </si>
  <si>
    <t>Amokachi</t>
  </si>
  <si>
    <t xml:space="preserve">Rowett </t>
  </si>
  <si>
    <t>Limpar</t>
  </si>
  <si>
    <t>Angel</t>
  </si>
  <si>
    <t>Beagrie</t>
  </si>
  <si>
    <t>Radosal</t>
  </si>
  <si>
    <t>Cottee</t>
  </si>
  <si>
    <t>Fergusan</t>
  </si>
  <si>
    <t>Barrett</t>
  </si>
  <si>
    <t>94/5</t>
  </si>
  <si>
    <t>Rowett</t>
  </si>
  <si>
    <t>Short</t>
  </si>
  <si>
    <t>Kanchelskis</t>
  </si>
  <si>
    <t>hills</t>
  </si>
  <si>
    <t>Barlow</t>
  </si>
  <si>
    <t>Hottiger</t>
  </si>
  <si>
    <t>95/6</t>
  </si>
  <si>
    <t>Horne</t>
  </si>
  <si>
    <t>Ablett</t>
  </si>
  <si>
    <t>Ebbrell</t>
  </si>
  <si>
    <t>Speed</t>
  </si>
  <si>
    <t>Gerrard</t>
  </si>
  <si>
    <t>Barmby</t>
  </si>
  <si>
    <t>Phelan</t>
  </si>
  <si>
    <t>Thompson</t>
  </si>
  <si>
    <t>96/7</t>
  </si>
  <si>
    <t>net spend per season</t>
  </si>
  <si>
    <t>total entire</t>
  </si>
  <si>
    <t>Total entire</t>
  </si>
  <si>
    <t>n/s per season</t>
  </si>
  <si>
    <t>Bilic*</t>
  </si>
  <si>
    <t>Royle 94-7</t>
  </si>
  <si>
    <t>Kendal:2 97-8</t>
  </si>
  <si>
    <t>Farrelly</t>
  </si>
  <si>
    <t>Oster</t>
  </si>
  <si>
    <t>Thomas</t>
  </si>
  <si>
    <t>Williamson</t>
  </si>
  <si>
    <t>Unsworth</t>
  </si>
  <si>
    <t>Myhre</t>
  </si>
  <si>
    <t>Tiler</t>
  </si>
  <si>
    <t>O'Kane</t>
  </si>
  <si>
    <t>Hincliffe</t>
  </si>
  <si>
    <t>O'Connor</t>
  </si>
  <si>
    <t>Hutchinson</t>
  </si>
  <si>
    <t>Mackay</t>
  </si>
  <si>
    <t>Net Spend</t>
  </si>
  <si>
    <t>Sold for</t>
  </si>
  <si>
    <t>Smith99-02</t>
  </si>
  <si>
    <t>Matterazzi</t>
  </si>
  <si>
    <t>Dacourt</t>
  </si>
  <si>
    <t>Collins</t>
  </si>
  <si>
    <t>Allen</t>
  </si>
  <si>
    <t>Simonson</t>
  </si>
  <si>
    <t>tiler</t>
  </si>
  <si>
    <t>Bakayoko</t>
  </si>
  <si>
    <t>Mccan</t>
  </si>
  <si>
    <t>Spencer</t>
  </si>
  <si>
    <t>Weir</t>
  </si>
  <si>
    <t>Degn</t>
  </si>
  <si>
    <t>Gemmill</t>
  </si>
  <si>
    <t>total (99)</t>
  </si>
  <si>
    <t>Eaton</t>
  </si>
  <si>
    <t>Materazzi</t>
  </si>
  <si>
    <t>Campbell</t>
  </si>
  <si>
    <t>Pembridge</t>
  </si>
  <si>
    <t>Xavier</t>
  </si>
  <si>
    <t>Grant</t>
  </si>
  <si>
    <t>Branch</t>
  </si>
  <si>
    <t>Hughes</t>
  </si>
  <si>
    <t>Pettinger</t>
  </si>
  <si>
    <t>Pistone</t>
  </si>
  <si>
    <t>Watson</t>
  </si>
  <si>
    <t>Nyarko</t>
  </si>
  <si>
    <t>Alexanderson</t>
  </si>
  <si>
    <t>Gravesen</t>
  </si>
  <si>
    <t>Dunne</t>
  </si>
  <si>
    <t>Tall</t>
  </si>
  <si>
    <t>Naysmith</t>
  </si>
  <si>
    <t>Jeffers</t>
  </si>
  <si>
    <t>Jevons</t>
  </si>
  <si>
    <t>Stubbs</t>
  </si>
  <si>
    <t>Radzinski</t>
  </si>
  <si>
    <t>Ball</t>
  </si>
  <si>
    <t>Linderoth</t>
  </si>
  <si>
    <t>Carsley</t>
  </si>
  <si>
    <t>Total 99/00</t>
  </si>
  <si>
    <t>Total 00/01</t>
  </si>
  <si>
    <t>total 01/02</t>
  </si>
  <si>
    <t>4 seasons</t>
  </si>
  <si>
    <t>n/s p/a</t>
  </si>
  <si>
    <t>Moyes 03-13</t>
  </si>
  <si>
    <t>Yobo</t>
  </si>
  <si>
    <t>Li Wei Feng</t>
  </si>
  <si>
    <t>Li Tie</t>
  </si>
  <si>
    <t>Wright</t>
  </si>
  <si>
    <t>Turner</t>
  </si>
  <si>
    <t>Mcleod</t>
  </si>
  <si>
    <t>Martyn</t>
  </si>
  <si>
    <t>Mcfadden</t>
  </si>
  <si>
    <t>Kilbane</t>
  </si>
  <si>
    <t>O'Hanlon</t>
  </si>
  <si>
    <t>Bent</t>
  </si>
  <si>
    <t>Cahill</t>
  </si>
  <si>
    <t>Rooney</t>
  </si>
  <si>
    <t>Beattie</t>
  </si>
  <si>
    <t>Arteta</t>
  </si>
  <si>
    <t>Chadwick</t>
  </si>
  <si>
    <t>Ruddy</t>
  </si>
  <si>
    <t>Davies</t>
  </si>
  <si>
    <t>Kroldrop</t>
  </si>
  <si>
    <t>Neville</t>
  </si>
  <si>
    <t>Valente</t>
  </si>
  <si>
    <t>Van der Meyde</t>
  </si>
  <si>
    <t>Lescott</t>
  </si>
  <si>
    <t>Anderson da Silva</t>
  </si>
  <si>
    <t>Howard</t>
  </si>
  <si>
    <t>Jagielka</t>
  </si>
  <si>
    <t>Baines</t>
  </si>
  <si>
    <t>Yakubu</t>
  </si>
  <si>
    <t>Gosling</t>
  </si>
  <si>
    <t>Peinaar</t>
  </si>
  <si>
    <t xml:space="preserve">Fellaini </t>
  </si>
  <si>
    <t>Bilyaletdinov</t>
  </si>
  <si>
    <t>Distin</t>
  </si>
  <si>
    <t>Heitinga</t>
  </si>
  <si>
    <t>Neill</t>
  </si>
  <si>
    <t>Gueye</t>
  </si>
  <si>
    <t xml:space="preserve">Vellios </t>
  </si>
  <si>
    <t>Vaughan</t>
  </si>
  <si>
    <t>Beckford</t>
  </si>
  <si>
    <t>Green</t>
  </si>
  <si>
    <t>Gibson</t>
  </si>
  <si>
    <t>Jelavic</t>
  </si>
  <si>
    <t>Rodwell</t>
  </si>
  <si>
    <t>Mirallas</t>
  </si>
  <si>
    <t>Oviedo</t>
  </si>
  <si>
    <t>Kennedy</t>
  </si>
  <si>
    <t>Stones</t>
  </si>
  <si>
    <t>total overall</t>
  </si>
  <si>
    <t>per season average</t>
  </si>
  <si>
    <t>net spend per annum</t>
  </si>
  <si>
    <t>Martinez 13-16</t>
  </si>
  <si>
    <t>Kone</t>
  </si>
  <si>
    <t>McCarthy</t>
  </si>
  <si>
    <t>Robles</t>
  </si>
  <si>
    <t>Fellaini</t>
  </si>
  <si>
    <t>Anichebe</t>
  </si>
  <si>
    <t>Mcgeady</t>
  </si>
  <si>
    <t>Barry</t>
  </si>
  <si>
    <t>Besic</t>
  </si>
  <si>
    <t>Lukaku</t>
  </si>
  <si>
    <t>Galloway</t>
  </si>
  <si>
    <t>Duffy</t>
  </si>
  <si>
    <t>Deulofeu</t>
  </si>
  <si>
    <t>Henen</t>
  </si>
  <si>
    <t>Holgate</t>
  </si>
  <si>
    <t>Long</t>
  </si>
  <si>
    <t>Leandro</t>
  </si>
  <si>
    <t>Mori</t>
  </si>
  <si>
    <t>Lennon</t>
  </si>
  <si>
    <t>Foulds</t>
  </si>
  <si>
    <t>Tarashaj</t>
  </si>
  <si>
    <t>totals</t>
  </si>
  <si>
    <t>Total per season av</t>
  </si>
  <si>
    <t>net spend av</t>
  </si>
  <si>
    <t>Koeman</t>
  </si>
  <si>
    <t>Bolasie</t>
  </si>
  <si>
    <t>Williams</t>
  </si>
  <si>
    <t>Calvert Lewin</t>
  </si>
  <si>
    <t>Lookman</t>
  </si>
  <si>
    <t xml:space="preserve">Schneiderlin </t>
  </si>
  <si>
    <t>Pickford</t>
  </si>
  <si>
    <t>Klaasen</t>
  </si>
  <si>
    <t>Cleverley</t>
  </si>
  <si>
    <t>Onyekuru</t>
  </si>
  <si>
    <t>Keane</t>
  </si>
  <si>
    <t xml:space="preserve">Deulofeu </t>
  </si>
  <si>
    <t>Bowler</t>
  </si>
  <si>
    <t>Sandro</t>
  </si>
  <si>
    <t>Niasse</t>
  </si>
  <si>
    <t>Att</t>
  </si>
  <si>
    <t>Martinez</t>
  </si>
  <si>
    <t>Bilic</t>
  </si>
  <si>
    <t>Schneiderlin</t>
  </si>
  <si>
    <t>Bilyletdinov</t>
  </si>
  <si>
    <t>profit y/n- y</t>
  </si>
  <si>
    <t>n</t>
  </si>
  <si>
    <t>success y/n/?- y</t>
  </si>
  <si>
    <t xml:space="preserve">Fergusan </t>
  </si>
  <si>
    <t>Keown</t>
  </si>
  <si>
    <t>Average</t>
  </si>
  <si>
    <t>1991/2</t>
  </si>
  <si>
    <t>92/3</t>
  </si>
  <si>
    <t>93/4</t>
  </si>
  <si>
    <t>97/8</t>
  </si>
  <si>
    <t>98/9</t>
  </si>
  <si>
    <t>99/00</t>
  </si>
  <si>
    <t>00/01 (01)</t>
  </si>
  <si>
    <t>(02</t>
  </si>
  <si>
    <t>(03</t>
  </si>
  <si>
    <t>(3-4</t>
  </si>
  <si>
    <t>(4-5</t>
  </si>
  <si>
    <t>(5-6</t>
  </si>
  <si>
    <t>(6-7</t>
  </si>
  <si>
    <t>(7-8</t>
  </si>
  <si>
    <t>(8-9</t>
  </si>
  <si>
    <t>(9-10</t>
  </si>
  <si>
    <t>(10-11</t>
  </si>
  <si>
    <t>(11-12</t>
  </si>
  <si>
    <t>(12-13</t>
  </si>
  <si>
    <t>(13-14</t>
  </si>
  <si>
    <t>(14-15</t>
  </si>
  <si>
    <t>(15-16</t>
  </si>
  <si>
    <t>(16-17</t>
  </si>
  <si>
    <t>* Signedby interim manager D Watson</t>
  </si>
  <si>
    <t>total spend p/a</t>
  </si>
  <si>
    <t>Overall total</t>
  </si>
  <si>
    <t xml:space="preserve">net spent </t>
  </si>
  <si>
    <t>n/s/p/a</t>
  </si>
  <si>
    <t>Kendall 1</t>
  </si>
  <si>
    <t>Royle</t>
  </si>
  <si>
    <t>Kendall 2</t>
  </si>
  <si>
    <t>Smith</t>
  </si>
  <si>
    <t>Moyes</t>
  </si>
  <si>
    <t>Net Spend total</t>
  </si>
  <si>
    <t>Net Spend per season</t>
  </si>
  <si>
    <t>Total spend</t>
  </si>
  <si>
    <t>Total spend per season</t>
  </si>
  <si>
    <t>Spent</t>
  </si>
  <si>
    <t>Received</t>
  </si>
  <si>
    <t>Net spent</t>
  </si>
  <si>
    <t>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</si>
</sst>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16" fontId="0" fillId="0" borderId="0" xfId="0" applyNumberFormat="1"/>
    <xf numFmtId="0" fontId="0" fillId="0" borderId="0" xfId="1" applyNumberFormat="1" applyFont="1"/>
  </cellXfs>
  <cellStyles count="1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yVal>
            <c:numRef>
              <c:f>Sheet9!$B$1:$B$26</c:f>
              <c:numCache>
                <c:formatCode>General</c:formatCode>
                <c:ptCount val="26"/>
                <c:pt idx="0">
                  <c:v>67.2</c:v>
                </c:pt>
                <c:pt idx="1">
                  <c:v>47.4</c:v>
                </c:pt>
                <c:pt idx="2">
                  <c:v>46.6</c:v>
                </c:pt>
                <c:pt idx="3">
                  <c:v>42.2</c:v>
                </c:pt>
                <c:pt idx="4">
                  <c:v>41.4</c:v>
                </c:pt>
                <c:pt idx="5">
                  <c:v>39.81</c:v>
                </c:pt>
                <c:pt idx="6">
                  <c:v>36.85</c:v>
                </c:pt>
                <c:pt idx="7">
                  <c:v>36.5</c:v>
                </c:pt>
                <c:pt idx="8">
                  <c:v>34.46</c:v>
                </c:pt>
                <c:pt idx="9">
                  <c:v>32.4</c:v>
                </c:pt>
                <c:pt idx="10">
                  <c:v>32.0</c:v>
                </c:pt>
                <c:pt idx="11">
                  <c:v>31.85</c:v>
                </c:pt>
                <c:pt idx="12">
                  <c:v>31.2</c:v>
                </c:pt>
                <c:pt idx="13">
                  <c:v>30.4</c:v>
                </c:pt>
                <c:pt idx="14">
                  <c:v>28.5</c:v>
                </c:pt>
                <c:pt idx="15">
                  <c:v>28.5</c:v>
                </c:pt>
                <c:pt idx="16">
                  <c:v>28.4</c:v>
                </c:pt>
                <c:pt idx="17">
                  <c:v>28.35</c:v>
                </c:pt>
                <c:pt idx="18">
                  <c:v>27.0</c:v>
                </c:pt>
                <c:pt idx="19">
                  <c:v>25.28</c:v>
                </c:pt>
                <c:pt idx="20">
                  <c:v>25.2</c:v>
                </c:pt>
                <c:pt idx="21">
                  <c:v>25.2</c:v>
                </c:pt>
                <c:pt idx="22">
                  <c:v>25.2</c:v>
                </c:pt>
                <c:pt idx="23">
                  <c:v>25.0</c:v>
                </c:pt>
                <c:pt idx="24">
                  <c:v>25.0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6986216"/>
        <c:axId val="2119697272"/>
      </c:scatterChart>
      <c:valAx>
        <c:axId val="-2146986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2119697272"/>
        <c:crosses val="autoZero"/>
        <c:crossBetween val="midCat"/>
      </c:valAx>
      <c:valAx>
        <c:axId val="2119697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214698621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yVal>
            <c:numRef>
              <c:f>Sheet9!$I$1:$I$26</c:f>
              <c:numCache>
                <c:formatCode>General</c:formatCode>
                <c:ptCount val="26"/>
                <c:pt idx="0">
                  <c:v>132.3</c:v>
                </c:pt>
                <c:pt idx="1">
                  <c:v>90.0</c:v>
                </c:pt>
                <c:pt idx="2">
                  <c:v>70.0</c:v>
                </c:pt>
                <c:pt idx="3">
                  <c:v>66.0</c:v>
                </c:pt>
                <c:pt idx="4">
                  <c:v>57.6</c:v>
                </c:pt>
                <c:pt idx="5">
                  <c:v>56.05</c:v>
                </c:pt>
                <c:pt idx="6">
                  <c:v>50.4</c:v>
                </c:pt>
                <c:pt idx="7">
                  <c:v>40.95</c:v>
                </c:pt>
                <c:pt idx="8">
                  <c:v>38.0</c:v>
                </c:pt>
                <c:pt idx="9">
                  <c:v>29.6</c:v>
                </c:pt>
                <c:pt idx="10">
                  <c:v>29.4</c:v>
                </c:pt>
                <c:pt idx="11">
                  <c:v>28.8</c:v>
                </c:pt>
                <c:pt idx="12">
                  <c:v>26.1</c:v>
                </c:pt>
                <c:pt idx="13">
                  <c:v>26.0</c:v>
                </c:pt>
                <c:pt idx="14">
                  <c:v>24.05</c:v>
                </c:pt>
                <c:pt idx="15">
                  <c:v>23.7</c:v>
                </c:pt>
                <c:pt idx="16">
                  <c:v>23.3</c:v>
                </c:pt>
                <c:pt idx="17">
                  <c:v>23.1</c:v>
                </c:pt>
                <c:pt idx="18">
                  <c:v>22.8</c:v>
                </c:pt>
                <c:pt idx="19">
                  <c:v>22.1</c:v>
                </c:pt>
                <c:pt idx="20">
                  <c:v>20.9</c:v>
                </c:pt>
                <c:pt idx="21">
                  <c:v>19.0</c:v>
                </c:pt>
                <c:pt idx="22">
                  <c:v>18.9</c:v>
                </c:pt>
                <c:pt idx="23">
                  <c:v>16.6</c:v>
                </c:pt>
                <c:pt idx="24">
                  <c:v>15.6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9958264"/>
        <c:axId val="-2139955208"/>
      </c:scatterChart>
      <c:valAx>
        <c:axId val="-2139958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39955208"/>
        <c:crosses val="autoZero"/>
        <c:crossBetween val="midCat"/>
      </c:valAx>
      <c:valAx>
        <c:axId val="-2139955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213995826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Sheet10!$B$1:$B$27</c:f>
              <c:numCache>
                <c:formatCode>General</c:formatCode>
                <c:ptCount val="27"/>
                <c:pt idx="0">
                  <c:v>84.0</c:v>
                </c:pt>
                <c:pt idx="1">
                  <c:v>42.0</c:v>
                </c:pt>
                <c:pt idx="2">
                  <c:v>107.0</c:v>
                </c:pt>
                <c:pt idx="3">
                  <c:v>111.0</c:v>
                </c:pt>
                <c:pt idx="4">
                  <c:v>58.0</c:v>
                </c:pt>
                <c:pt idx="5">
                  <c:v>86.0</c:v>
                </c:pt>
                <c:pt idx="6">
                  <c:v>95.0</c:v>
                </c:pt>
                <c:pt idx="7">
                  <c:v>127.0</c:v>
                </c:pt>
                <c:pt idx="8">
                  <c:v>37.0</c:v>
                </c:pt>
                <c:pt idx="9">
                  <c:v>102.0</c:v>
                </c:pt>
                <c:pt idx="10">
                  <c:v>33.0</c:v>
                </c:pt>
                <c:pt idx="11">
                  <c:v>23.0</c:v>
                </c:pt>
                <c:pt idx="12">
                  <c:v>39.0</c:v>
                </c:pt>
                <c:pt idx="13">
                  <c:v>49.0</c:v>
                </c:pt>
                <c:pt idx="14">
                  <c:v>86.0</c:v>
                </c:pt>
                <c:pt idx="15">
                  <c:v>75.0</c:v>
                </c:pt>
                <c:pt idx="16">
                  <c:v>85.0</c:v>
                </c:pt>
                <c:pt idx="17">
                  <c:v>33.0</c:v>
                </c:pt>
                <c:pt idx="18">
                  <c:v>63.0</c:v>
                </c:pt>
                <c:pt idx="19">
                  <c:v>3.0</c:v>
                </c:pt>
                <c:pt idx="20">
                  <c:v>19.0</c:v>
                </c:pt>
                <c:pt idx="21">
                  <c:v>32.0</c:v>
                </c:pt>
                <c:pt idx="22">
                  <c:v>58.0</c:v>
                </c:pt>
                <c:pt idx="23">
                  <c:v>80.0</c:v>
                </c:pt>
                <c:pt idx="24">
                  <c:v>46.0</c:v>
                </c:pt>
                <c:pt idx="25">
                  <c:v>109.0</c:v>
                </c:pt>
                <c:pt idx="26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139604696"/>
        <c:axId val="-2139981480"/>
      </c:barChart>
      <c:catAx>
        <c:axId val="-2139604696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crossAx val="-2139981480"/>
        <c:crosses val="autoZero"/>
        <c:auto val="1"/>
        <c:lblAlgn val="ctr"/>
        <c:lblOffset val="100"/>
        <c:noMultiLvlLbl val="0"/>
      </c:catAx>
      <c:valAx>
        <c:axId val="-2139981480"/>
        <c:scaling>
          <c:orientation val="minMax"/>
        </c:scaling>
        <c:delete val="0"/>
        <c:axPos val="l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-2139604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6193132108486"/>
          <c:y val="0.340740740740741"/>
          <c:w val="0.812553149606299"/>
          <c:h val="0.56506197142023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Sheet10!$C$1:$C$27</c:f>
              <c:numCache>
                <c:formatCode>General</c:formatCode>
                <c:ptCount val="27"/>
                <c:pt idx="0">
                  <c:v>69.0</c:v>
                </c:pt>
                <c:pt idx="1">
                  <c:v>70.0</c:v>
                </c:pt>
                <c:pt idx="2">
                  <c:v>51.0</c:v>
                </c:pt>
                <c:pt idx="3">
                  <c:v>18.0</c:v>
                </c:pt>
                <c:pt idx="4">
                  <c:v>4.0</c:v>
                </c:pt>
                <c:pt idx="5">
                  <c:v>78.0</c:v>
                </c:pt>
                <c:pt idx="6">
                  <c:v>143.0</c:v>
                </c:pt>
                <c:pt idx="7">
                  <c:v>65.0</c:v>
                </c:pt>
                <c:pt idx="8">
                  <c:v>112.0</c:v>
                </c:pt>
                <c:pt idx="9">
                  <c:v>68.0</c:v>
                </c:pt>
                <c:pt idx="10">
                  <c:v>58.0</c:v>
                </c:pt>
                <c:pt idx="11">
                  <c:v>0.0</c:v>
                </c:pt>
                <c:pt idx="12">
                  <c:v>4.0</c:v>
                </c:pt>
                <c:pt idx="13">
                  <c:v>163.0</c:v>
                </c:pt>
                <c:pt idx="14">
                  <c:v>34.0</c:v>
                </c:pt>
                <c:pt idx="15">
                  <c:v>23.0</c:v>
                </c:pt>
                <c:pt idx="16">
                  <c:v>37.0</c:v>
                </c:pt>
                <c:pt idx="17">
                  <c:v>23.0</c:v>
                </c:pt>
                <c:pt idx="18">
                  <c:v>72.0</c:v>
                </c:pt>
                <c:pt idx="19">
                  <c:v>5.0</c:v>
                </c:pt>
                <c:pt idx="20">
                  <c:v>50.0</c:v>
                </c:pt>
                <c:pt idx="21">
                  <c:v>34.0</c:v>
                </c:pt>
                <c:pt idx="22">
                  <c:v>94.0</c:v>
                </c:pt>
                <c:pt idx="23">
                  <c:v>4.0</c:v>
                </c:pt>
                <c:pt idx="24">
                  <c:v>1.0</c:v>
                </c:pt>
                <c:pt idx="25">
                  <c:v>80.0</c:v>
                </c:pt>
                <c:pt idx="26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139582376"/>
        <c:axId val="-2139577496"/>
      </c:barChart>
      <c:catAx>
        <c:axId val="-2139582376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crossAx val="-2139577496"/>
        <c:crosses val="autoZero"/>
        <c:auto val="1"/>
        <c:lblAlgn val="ctr"/>
        <c:lblOffset val="100"/>
        <c:noMultiLvlLbl val="0"/>
      </c:catAx>
      <c:valAx>
        <c:axId val="-2139577496"/>
        <c:scaling>
          <c:orientation val="minMax"/>
        </c:scaling>
        <c:delete val="0"/>
        <c:axPos val="l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-2139582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val>
            <c:numRef>
              <c:f>Sheet10!$D$1:$D$27</c:f>
              <c:numCache>
                <c:formatCode>General</c:formatCode>
                <c:ptCount val="27"/>
                <c:pt idx="0">
                  <c:v>15.0</c:v>
                </c:pt>
                <c:pt idx="1">
                  <c:v>-28.0</c:v>
                </c:pt>
                <c:pt idx="2">
                  <c:v>56.0</c:v>
                </c:pt>
                <c:pt idx="3">
                  <c:v>93.0</c:v>
                </c:pt>
                <c:pt idx="4">
                  <c:v>54.0</c:v>
                </c:pt>
                <c:pt idx="5">
                  <c:v>8.0</c:v>
                </c:pt>
                <c:pt idx="6">
                  <c:v>-48.0</c:v>
                </c:pt>
                <c:pt idx="7">
                  <c:v>62.0</c:v>
                </c:pt>
                <c:pt idx="8">
                  <c:v>-75.0</c:v>
                </c:pt>
                <c:pt idx="9">
                  <c:v>34.0</c:v>
                </c:pt>
                <c:pt idx="10">
                  <c:v>-25.0</c:v>
                </c:pt>
                <c:pt idx="11">
                  <c:v>23.0</c:v>
                </c:pt>
                <c:pt idx="12">
                  <c:v>35.0</c:v>
                </c:pt>
                <c:pt idx="13">
                  <c:v>-114.0</c:v>
                </c:pt>
                <c:pt idx="14">
                  <c:v>52.0</c:v>
                </c:pt>
                <c:pt idx="15">
                  <c:v>52.0</c:v>
                </c:pt>
                <c:pt idx="16">
                  <c:v>48.0</c:v>
                </c:pt>
                <c:pt idx="17">
                  <c:v>10.0</c:v>
                </c:pt>
                <c:pt idx="18">
                  <c:v>-9.0</c:v>
                </c:pt>
                <c:pt idx="19">
                  <c:v>-2.0</c:v>
                </c:pt>
                <c:pt idx="20">
                  <c:v>-31.0</c:v>
                </c:pt>
                <c:pt idx="21">
                  <c:v>-2.0</c:v>
                </c:pt>
                <c:pt idx="22">
                  <c:v>-36.0</c:v>
                </c:pt>
                <c:pt idx="23">
                  <c:v>76.0</c:v>
                </c:pt>
                <c:pt idx="24">
                  <c:v>45.0</c:v>
                </c:pt>
                <c:pt idx="25">
                  <c:v>29.0</c:v>
                </c:pt>
                <c:pt idx="26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9354536"/>
        <c:axId val="-2139351592"/>
      </c:lineChart>
      <c:catAx>
        <c:axId val="-2139354536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9351592"/>
        <c:crosses val="autoZero"/>
        <c:auto val="1"/>
        <c:lblAlgn val="ctr"/>
        <c:lblOffset val="100"/>
        <c:noMultiLvlLbl val="0"/>
      </c:catAx>
      <c:valAx>
        <c:axId val="-2139351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935453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33</xdr:row>
      <xdr:rowOff>12700</xdr:rowOff>
    </xdr:from>
    <xdr:to>
      <xdr:col>5</xdr:col>
      <xdr:colOff>1206500</xdr:colOff>
      <xdr:row>45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317500</xdr:colOff>
      <xdr:row>32</xdr:row>
      <xdr:rowOff>139700</xdr:rowOff>
    </xdr:from>
    <xdr:to>
      <xdr:col>13</xdr:col>
      <xdr:colOff>762000</xdr:colOff>
      <xdr:row>47</xdr:row>
      <xdr:rowOff>25400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1</xdr:row>
      <xdr:rowOff>19050</xdr:rowOff>
    </xdr:from>
    <xdr:to>
      <xdr:col>13</xdr:col>
      <xdr:colOff>615950</xdr:colOff>
      <xdr:row>15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44450</xdr:colOff>
      <xdr:row>16</xdr:row>
      <xdr:rowOff>31750</xdr:rowOff>
    </xdr:from>
    <xdr:to>
      <xdr:col>13</xdr:col>
      <xdr:colOff>488950</xdr:colOff>
      <xdr:row>30</xdr:row>
      <xdr:rowOff>107950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44450</xdr:colOff>
      <xdr:row>34</xdr:row>
      <xdr:rowOff>31750</xdr:rowOff>
    </xdr:from>
    <xdr:to>
      <xdr:col>13</xdr:col>
      <xdr:colOff>488950</xdr:colOff>
      <xdr:row>48</xdr:row>
      <xdr:rowOff>107950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Ruler="0" workbookViewId="0">
      <selection activeCell="C21" sqref="C21"/>
    </sheetView>
  </sheetViews>
  <sheetFormatPr baseColWidth="10" defaultRowHeight="15" x14ac:dyDescent="0"/>
  <cols>
    <col min="1" max="1" width="18.1640625" customWidth="1"/>
    <col min="4" max="4" width="13.83203125" customWidth="1"/>
  </cols>
  <sheetData>
    <row r="1" spans="1:6">
      <c r="A1" t="s">
        <v>0</v>
      </c>
      <c r="B1" t="s">
        <v>1</v>
      </c>
      <c r="C1" t="s">
        <v>2</v>
      </c>
      <c r="E1" t="s">
        <v>22</v>
      </c>
      <c r="F1">
        <v>2017</v>
      </c>
    </row>
    <row r="2" spans="1:6">
      <c r="A2" t="s">
        <v>3</v>
      </c>
      <c r="B2">
        <v>0.25</v>
      </c>
      <c r="C2">
        <f>B2*19</f>
        <v>4.75</v>
      </c>
      <c r="D2" t="s">
        <v>13</v>
      </c>
      <c r="E2">
        <v>0.3</v>
      </c>
      <c r="F2">
        <f>E2*19</f>
        <v>5.7</v>
      </c>
    </row>
    <row r="3" spans="1:6">
      <c r="A3" t="s">
        <v>4</v>
      </c>
      <c r="B3">
        <v>0.7</v>
      </c>
      <c r="C3">
        <f t="shared" ref="C3:C6" si="0">B3*19</f>
        <v>13.299999999999999</v>
      </c>
      <c r="D3" t="s">
        <v>14</v>
      </c>
      <c r="E3">
        <v>2</v>
      </c>
      <c r="F3">
        <f t="shared" ref="F3:F12" si="1">E3*19</f>
        <v>38</v>
      </c>
    </row>
    <row r="4" spans="1:6">
      <c r="A4" t="s">
        <v>5</v>
      </c>
      <c r="B4">
        <v>0.1</v>
      </c>
      <c r="C4">
        <f t="shared" si="0"/>
        <v>1.9000000000000001</v>
      </c>
      <c r="D4" t="s">
        <v>15</v>
      </c>
      <c r="E4">
        <v>1.4</v>
      </c>
      <c r="F4">
        <f t="shared" si="1"/>
        <v>26.599999999999998</v>
      </c>
    </row>
    <row r="5" spans="1:6">
      <c r="A5" t="s">
        <v>6</v>
      </c>
      <c r="B5">
        <v>0.5</v>
      </c>
      <c r="C5">
        <f t="shared" si="0"/>
        <v>9.5</v>
      </c>
      <c r="E5" t="s">
        <v>23</v>
      </c>
      <c r="F5">
        <f>F2+F3+F4</f>
        <v>70.3</v>
      </c>
    </row>
    <row r="6" spans="1:6">
      <c r="A6" t="s">
        <v>7</v>
      </c>
      <c r="B6">
        <v>0.67500000000000004</v>
      </c>
      <c r="C6">
        <f t="shared" si="0"/>
        <v>12.825000000000001</v>
      </c>
      <c r="F6">
        <f t="shared" si="1"/>
        <v>0</v>
      </c>
    </row>
    <row r="7" spans="1:6">
      <c r="A7">
        <v>92</v>
      </c>
      <c r="C7">
        <f>C2+C3+C4+C5+C6</f>
        <v>42.274999999999999</v>
      </c>
      <c r="F7">
        <f t="shared" si="1"/>
        <v>0</v>
      </c>
    </row>
    <row r="8" spans="1:6">
      <c r="A8" t="s">
        <v>8</v>
      </c>
      <c r="B8">
        <v>1.5</v>
      </c>
      <c r="C8">
        <f>B8*19</f>
        <v>28.5</v>
      </c>
      <c r="D8" t="s">
        <v>16</v>
      </c>
      <c r="E8">
        <v>1.2</v>
      </c>
      <c r="F8">
        <f t="shared" si="1"/>
        <v>22.8</v>
      </c>
    </row>
    <row r="9" spans="1:6">
      <c r="A9" t="s">
        <v>9</v>
      </c>
      <c r="B9">
        <v>0.6</v>
      </c>
      <c r="C9">
        <f t="shared" ref="C9:C12" si="2">B9*19</f>
        <v>11.4</v>
      </c>
      <c r="D9" t="s">
        <v>17</v>
      </c>
      <c r="E9">
        <v>0.5</v>
      </c>
      <c r="F9">
        <f t="shared" si="1"/>
        <v>9.5</v>
      </c>
    </row>
    <row r="10" spans="1:6">
      <c r="A10" t="s">
        <v>10</v>
      </c>
      <c r="B10">
        <v>1.1000000000000001</v>
      </c>
      <c r="C10">
        <f t="shared" si="2"/>
        <v>20.900000000000002</v>
      </c>
      <c r="D10" t="s">
        <v>18</v>
      </c>
      <c r="E10">
        <v>1.1000000000000001</v>
      </c>
      <c r="F10">
        <f t="shared" si="1"/>
        <v>20.900000000000002</v>
      </c>
    </row>
    <row r="11" spans="1:6">
      <c r="A11" t="s">
        <v>11</v>
      </c>
      <c r="B11">
        <v>0.2</v>
      </c>
      <c r="C11">
        <f t="shared" si="2"/>
        <v>3.8000000000000003</v>
      </c>
      <c r="D11" t="s">
        <v>19</v>
      </c>
      <c r="E11">
        <v>0.25</v>
      </c>
      <c r="F11">
        <f t="shared" si="1"/>
        <v>4.75</v>
      </c>
    </row>
    <row r="12" spans="1:6">
      <c r="A12" t="s">
        <v>12</v>
      </c>
      <c r="B12">
        <v>1</v>
      </c>
      <c r="C12">
        <f t="shared" si="2"/>
        <v>19</v>
      </c>
      <c r="D12" t="s">
        <v>20</v>
      </c>
      <c r="E12">
        <v>0.6</v>
      </c>
      <c r="F12">
        <f t="shared" si="1"/>
        <v>11.4</v>
      </c>
    </row>
    <row r="13" spans="1:6">
      <c r="C13">
        <f>C8+C9+C10+C11+C12</f>
        <v>83.6</v>
      </c>
      <c r="E13" t="s">
        <v>23</v>
      </c>
      <c r="F13">
        <f>F8+F9+F10+F11+F12</f>
        <v>69.350000000000009</v>
      </c>
    </row>
    <row r="14" spans="1:6">
      <c r="A14" t="s">
        <v>21</v>
      </c>
      <c r="C14">
        <f>C7+C13</f>
        <v>125.875</v>
      </c>
      <c r="F14">
        <f>F5+F13</f>
        <v>139.65</v>
      </c>
    </row>
    <row r="16" spans="1:6">
      <c r="A16" t="s">
        <v>24</v>
      </c>
      <c r="C16">
        <f>C14-F14</f>
        <v>-13.775000000000006</v>
      </c>
    </row>
    <row r="17" spans="1:3">
      <c r="A17" t="s">
        <v>25</v>
      </c>
      <c r="C17">
        <f>C16/2</f>
        <v>-6.8875000000000028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Ruler="0" topLeftCell="A7" workbookViewId="0">
      <selection activeCell="E19" sqref="E19"/>
    </sheetView>
  </sheetViews>
  <sheetFormatPr baseColWidth="10" defaultRowHeight="15" x14ac:dyDescent="0"/>
  <sheetData>
    <row r="1" spans="1:6">
      <c r="A1" t="s">
        <v>223</v>
      </c>
      <c r="B1">
        <v>84</v>
      </c>
      <c r="C1">
        <v>69</v>
      </c>
      <c r="D1" s="2">
        <f t="shared" ref="D1:D26" si="0">B1-C1</f>
        <v>15</v>
      </c>
    </row>
    <row r="2" spans="1:6">
      <c r="A2" t="s">
        <v>224</v>
      </c>
      <c r="B2">
        <v>42</v>
      </c>
      <c r="C2">
        <v>70</v>
      </c>
      <c r="D2" s="2">
        <f t="shared" si="0"/>
        <v>-28</v>
      </c>
    </row>
    <row r="3" spans="1:6">
      <c r="A3" t="s">
        <v>225</v>
      </c>
      <c r="B3">
        <v>107</v>
      </c>
      <c r="C3">
        <v>51</v>
      </c>
      <c r="D3" s="2">
        <f t="shared" si="0"/>
        <v>56</v>
      </c>
    </row>
    <row r="4" spans="1:6">
      <c r="A4" t="s">
        <v>41</v>
      </c>
      <c r="B4">
        <v>111</v>
      </c>
      <c r="C4">
        <v>18</v>
      </c>
      <c r="D4" s="2">
        <f t="shared" si="0"/>
        <v>93</v>
      </c>
    </row>
    <row r="5" spans="1:6">
      <c r="A5" t="s">
        <v>48</v>
      </c>
      <c r="B5">
        <v>58</v>
      </c>
      <c r="C5">
        <v>4</v>
      </c>
      <c r="D5" s="2">
        <f t="shared" si="0"/>
        <v>54</v>
      </c>
    </row>
    <row r="6" spans="1:6">
      <c r="A6" t="s">
        <v>57</v>
      </c>
      <c r="B6">
        <v>86</v>
      </c>
      <c r="C6">
        <v>78</v>
      </c>
      <c r="D6" s="2">
        <f t="shared" si="0"/>
        <v>8</v>
      </c>
    </row>
    <row r="7" spans="1:6">
      <c r="A7" t="s">
        <v>226</v>
      </c>
      <c r="B7">
        <v>95</v>
      </c>
      <c r="C7">
        <v>143</v>
      </c>
      <c r="D7" s="2">
        <f t="shared" si="0"/>
        <v>-48</v>
      </c>
      <c r="F7">
        <f>D6+D7+D8+D9+D10+D11</f>
        <v>-44</v>
      </c>
    </row>
    <row r="8" spans="1:6">
      <c r="A8" t="s">
        <v>227</v>
      </c>
      <c r="B8">
        <v>127</v>
      </c>
      <c r="C8">
        <v>65</v>
      </c>
      <c r="D8" s="2">
        <f t="shared" si="0"/>
        <v>62</v>
      </c>
    </row>
    <row r="9" spans="1:6">
      <c r="A9" t="s">
        <v>228</v>
      </c>
      <c r="B9">
        <v>37</v>
      </c>
      <c r="C9">
        <v>112</v>
      </c>
      <c r="D9" s="2">
        <f t="shared" si="0"/>
        <v>-75</v>
      </c>
    </row>
    <row r="10" spans="1:6">
      <c r="A10" t="s">
        <v>229</v>
      </c>
      <c r="B10">
        <v>102</v>
      </c>
      <c r="C10">
        <v>68</v>
      </c>
      <c r="D10" s="2">
        <f t="shared" si="0"/>
        <v>34</v>
      </c>
    </row>
    <row r="11" spans="1:6">
      <c r="A11" s="1" t="s">
        <v>230</v>
      </c>
      <c r="B11">
        <v>33</v>
      </c>
      <c r="C11">
        <v>58</v>
      </c>
      <c r="D11" s="2">
        <f t="shared" si="0"/>
        <v>-25</v>
      </c>
    </row>
    <row r="12" spans="1:6">
      <c r="A12" s="1" t="s">
        <v>231</v>
      </c>
      <c r="B12">
        <v>23</v>
      </c>
      <c r="C12">
        <v>0</v>
      </c>
      <c r="D12" s="2">
        <f t="shared" si="0"/>
        <v>23</v>
      </c>
    </row>
    <row r="13" spans="1:6">
      <c r="A13" s="1" t="s">
        <v>232</v>
      </c>
      <c r="B13">
        <v>39</v>
      </c>
      <c r="C13">
        <v>4</v>
      </c>
      <c r="D13" s="2">
        <f t="shared" si="0"/>
        <v>35</v>
      </c>
    </row>
    <row r="14" spans="1:6">
      <c r="A14" s="1" t="s">
        <v>233</v>
      </c>
      <c r="B14">
        <v>49</v>
      </c>
      <c r="C14">
        <v>163</v>
      </c>
      <c r="D14" s="2">
        <f t="shared" si="0"/>
        <v>-114</v>
      </c>
    </row>
    <row r="15" spans="1:6">
      <c r="A15" s="1" t="s">
        <v>234</v>
      </c>
      <c r="B15">
        <v>86</v>
      </c>
      <c r="C15">
        <v>34</v>
      </c>
      <c r="D15" s="2">
        <f t="shared" si="0"/>
        <v>52</v>
      </c>
    </row>
    <row r="16" spans="1:6">
      <c r="A16" s="1" t="s">
        <v>235</v>
      </c>
      <c r="B16">
        <v>75</v>
      </c>
      <c r="C16">
        <v>23</v>
      </c>
      <c r="D16" s="2">
        <f t="shared" si="0"/>
        <v>52</v>
      </c>
    </row>
    <row r="17" spans="1:4">
      <c r="A17" s="1" t="s">
        <v>236</v>
      </c>
      <c r="B17">
        <v>85</v>
      </c>
      <c r="C17">
        <v>37</v>
      </c>
      <c r="D17" s="2">
        <f t="shared" si="0"/>
        <v>48</v>
      </c>
    </row>
    <row r="18" spans="1:4">
      <c r="A18" s="1" t="s">
        <v>237</v>
      </c>
      <c r="B18">
        <v>33</v>
      </c>
      <c r="C18">
        <v>23</v>
      </c>
      <c r="D18" s="2">
        <f t="shared" si="0"/>
        <v>10</v>
      </c>
    </row>
    <row r="19" spans="1:4">
      <c r="A19" s="1" t="s">
        <v>238</v>
      </c>
      <c r="B19">
        <v>63</v>
      </c>
      <c r="C19">
        <v>72</v>
      </c>
      <c r="D19" s="2">
        <f t="shared" si="0"/>
        <v>-9</v>
      </c>
    </row>
    <row r="20" spans="1:4">
      <c r="A20" s="1" t="s">
        <v>239</v>
      </c>
      <c r="B20">
        <v>3</v>
      </c>
      <c r="C20">
        <v>5</v>
      </c>
      <c r="D20" s="2">
        <f t="shared" si="0"/>
        <v>-2</v>
      </c>
    </row>
    <row r="21" spans="1:4">
      <c r="A21" s="1" t="s">
        <v>240</v>
      </c>
      <c r="B21">
        <v>19</v>
      </c>
      <c r="C21">
        <v>50</v>
      </c>
      <c r="D21" s="2">
        <f t="shared" si="0"/>
        <v>-31</v>
      </c>
    </row>
    <row r="22" spans="1:4">
      <c r="A22" s="1" t="s">
        <v>241</v>
      </c>
      <c r="B22">
        <v>32</v>
      </c>
      <c r="C22">
        <v>34</v>
      </c>
      <c r="D22" s="2">
        <f t="shared" si="0"/>
        <v>-2</v>
      </c>
    </row>
    <row r="23" spans="1:4">
      <c r="A23" s="1" t="s">
        <v>242</v>
      </c>
      <c r="B23">
        <v>58</v>
      </c>
      <c r="C23">
        <v>94</v>
      </c>
      <c r="D23" s="2">
        <f t="shared" si="0"/>
        <v>-36</v>
      </c>
    </row>
    <row r="24" spans="1:4">
      <c r="A24" s="1" t="s">
        <v>243</v>
      </c>
      <c r="B24">
        <v>80</v>
      </c>
      <c r="C24">
        <v>4</v>
      </c>
      <c r="D24" s="2">
        <f t="shared" si="0"/>
        <v>76</v>
      </c>
    </row>
    <row r="25" spans="1:4">
      <c r="A25" s="1" t="s">
        <v>244</v>
      </c>
      <c r="B25">
        <v>46</v>
      </c>
      <c r="C25">
        <v>1</v>
      </c>
      <c r="D25" s="2">
        <f t="shared" si="0"/>
        <v>45</v>
      </c>
    </row>
    <row r="26" spans="1:4">
      <c r="A26" s="1" t="s">
        <v>245</v>
      </c>
      <c r="B26">
        <v>109</v>
      </c>
      <c r="C26">
        <v>80</v>
      </c>
      <c r="D26" s="2">
        <f t="shared" si="0"/>
        <v>29</v>
      </c>
    </row>
    <row r="27" spans="1:4">
      <c r="A27" s="1" t="s">
        <v>263</v>
      </c>
      <c r="B27" t="s">
        <v>260</v>
      </c>
      <c r="C27" t="s">
        <v>261</v>
      </c>
      <c r="D27" s="2" t="s">
        <v>262</v>
      </c>
    </row>
  </sheetData>
  <sortState ref="D1:D26">
    <sortCondition ref="D28"/>
  </sortState>
  <conditionalFormatting sqref="K13">
    <cfRule type="cellIs" dxfId="1" priority="2" operator="greaterThan">
      <formula>0</formula>
    </cfRule>
  </conditionalFormatting>
  <conditionalFormatting sqref="D1:D27">
    <cfRule type="cellIs" dxfId="0" priority="1" operator="greaterThan">
      <formula>0</formula>
    </cfRule>
  </conditionalFormatting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Ruler="0" workbookViewId="0">
      <selection activeCell="D12" sqref="D12"/>
    </sheetView>
  </sheetViews>
  <sheetFormatPr baseColWidth="10" defaultRowHeight="15" x14ac:dyDescent="0"/>
  <cols>
    <col min="2" max="2" width="19.33203125" customWidth="1"/>
    <col min="3" max="4" width="28.1640625" customWidth="1"/>
    <col min="5" max="5" width="25.1640625" customWidth="1"/>
  </cols>
  <sheetData>
    <row r="1" spans="1:5">
      <c r="A1" t="s">
        <v>251</v>
      </c>
      <c r="B1">
        <v>-14</v>
      </c>
      <c r="C1">
        <v>-7</v>
      </c>
      <c r="D1">
        <v>125</v>
      </c>
      <c r="E1">
        <v>63</v>
      </c>
    </row>
    <row r="2" spans="1:5">
      <c r="A2" t="s">
        <v>26</v>
      </c>
      <c r="B2">
        <v>101</v>
      </c>
      <c r="C2">
        <v>51</v>
      </c>
      <c r="D2">
        <v>152</v>
      </c>
      <c r="E2">
        <v>76</v>
      </c>
    </row>
    <row r="3" spans="1:5">
      <c r="A3" t="s">
        <v>252</v>
      </c>
      <c r="B3">
        <v>108</v>
      </c>
      <c r="C3">
        <v>36</v>
      </c>
      <c r="D3">
        <v>209</v>
      </c>
      <c r="E3">
        <v>70</v>
      </c>
    </row>
    <row r="4" spans="1:5">
      <c r="A4" t="s">
        <v>253</v>
      </c>
      <c r="B4">
        <v>-15</v>
      </c>
      <c r="C4">
        <v>-14</v>
      </c>
      <c r="D4">
        <v>127</v>
      </c>
      <c r="E4">
        <v>127</v>
      </c>
    </row>
    <row r="5" spans="1:5">
      <c r="A5" t="s">
        <v>254</v>
      </c>
      <c r="B5">
        <v>-4</v>
      </c>
      <c r="C5">
        <v>-1</v>
      </c>
      <c r="D5">
        <v>298</v>
      </c>
      <c r="E5">
        <v>75</v>
      </c>
    </row>
    <row r="6" spans="1:5">
      <c r="A6" t="s">
        <v>255</v>
      </c>
      <c r="B6">
        <v>62</v>
      </c>
      <c r="C6">
        <v>6</v>
      </c>
      <c r="D6">
        <v>507</v>
      </c>
      <c r="E6">
        <v>46</v>
      </c>
    </row>
    <row r="7" spans="1:5">
      <c r="A7" t="s">
        <v>213</v>
      </c>
      <c r="B7">
        <v>86</v>
      </c>
      <c r="C7">
        <v>29</v>
      </c>
      <c r="D7">
        <v>183</v>
      </c>
      <c r="E7">
        <v>61</v>
      </c>
    </row>
    <row r="8" spans="1:5">
      <c r="A8" t="s">
        <v>197</v>
      </c>
      <c r="B8">
        <v>26</v>
      </c>
      <c r="C8">
        <v>13</v>
      </c>
      <c r="D8">
        <v>216</v>
      </c>
      <c r="E8">
        <v>108</v>
      </c>
    </row>
    <row r="9" spans="1:5">
      <c r="B9" t="s">
        <v>256</v>
      </c>
      <c r="C9" t="s">
        <v>257</v>
      </c>
      <c r="D9" t="s">
        <v>258</v>
      </c>
      <c r="E9" t="s">
        <v>259</v>
      </c>
    </row>
    <row r="10" spans="1:5">
      <c r="B10">
        <f>B1+B2+B3+B4+B5+B6+B7+B8</f>
        <v>350</v>
      </c>
      <c r="D10">
        <f>D1+D2+D3+D4+D5+D6+D7+D8</f>
        <v>1817</v>
      </c>
    </row>
    <row r="11" spans="1:5">
      <c r="B11">
        <f>B10/26</f>
        <v>13.461538461538462</v>
      </c>
      <c r="D11">
        <f>D10/27</f>
        <v>67.296296296296291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Ruler="0" workbookViewId="0">
      <selection activeCell="C10" sqref="C10"/>
    </sheetView>
  </sheetViews>
  <sheetFormatPr baseColWidth="10" defaultRowHeight="15" x14ac:dyDescent="0"/>
  <cols>
    <col min="1" max="1" width="17" customWidth="1"/>
  </cols>
  <sheetData>
    <row r="1" spans="1:7">
      <c r="A1" t="s">
        <v>26</v>
      </c>
      <c r="B1" t="s">
        <v>27</v>
      </c>
      <c r="C1" t="s">
        <v>28</v>
      </c>
      <c r="E1" t="s">
        <v>29</v>
      </c>
      <c r="F1" t="s">
        <v>28</v>
      </c>
    </row>
    <row r="2" spans="1:7">
      <c r="A2" t="s">
        <v>30</v>
      </c>
      <c r="B2">
        <v>2.2000000000000002</v>
      </c>
      <c r="C2">
        <f>B2*15.8</f>
        <v>34.760000000000005</v>
      </c>
      <c r="E2" t="s">
        <v>36</v>
      </c>
      <c r="F2">
        <v>1.4</v>
      </c>
      <c r="G2">
        <f>F2*15.8</f>
        <v>22.12</v>
      </c>
    </row>
    <row r="3" spans="1:7">
      <c r="A3" t="s">
        <v>31</v>
      </c>
      <c r="B3">
        <v>1.6</v>
      </c>
      <c r="C3">
        <f t="shared" ref="C3:C4" si="0">B3*15.8</f>
        <v>25.28</v>
      </c>
      <c r="E3" t="s">
        <v>37</v>
      </c>
      <c r="F3">
        <v>0.1</v>
      </c>
      <c r="G3">
        <f t="shared" ref="G3:G5" si="1">F3*15.8</f>
        <v>1.58</v>
      </c>
    </row>
    <row r="4" spans="1:7">
      <c r="A4" t="s">
        <v>32</v>
      </c>
      <c r="B4">
        <v>3</v>
      </c>
      <c r="C4">
        <f t="shared" si="0"/>
        <v>47.400000000000006</v>
      </c>
      <c r="E4" t="s">
        <v>10</v>
      </c>
      <c r="F4">
        <v>0.2</v>
      </c>
      <c r="G4">
        <f t="shared" si="1"/>
        <v>3.16</v>
      </c>
    </row>
    <row r="5" spans="1:7">
      <c r="A5">
        <v>-93</v>
      </c>
      <c r="C5">
        <f>C2+C3+C4</f>
        <v>107.44000000000001</v>
      </c>
      <c r="E5" t="s">
        <v>38</v>
      </c>
      <c r="F5">
        <v>1.5</v>
      </c>
      <c r="G5">
        <f t="shared" si="1"/>
        <v>23.700000000000003</v>
      </c>
    </row>
    <row r="6" spans="1:7">
      <c r="A6" t="s">
        <v>33</v>
      </c>
      <c r="B6">
        <v>0.25</v>
      </c>
      <c r="C6">
        <f>B6*19</f>
        <v>4.75</v>
      </c>
      <c r="G6">
        <f>+G2+G3+G4+G5</f>
        <v>50.56</v>
      </c>
    </row>
    <row r="7" spans="1:7">
      <c r="A7" t="s">
        <v>34</v>
      </c>
      <c r="B7">
        <v>1.6</v>
      </c>
      <c r="C7">
        <f t="shared" ref="C7:C8" si="2">B7*19</f>
        <v>30.400000000000002</v>
      </c>
    </row>
    <row r="8" spans="1:7">
      <c r="A8" t="s">
        <v>35</v>
      </c>
      <c r="B8">
        <v>0.5</v>
      </c>
      <c r="C8">
        <f t="shared" si="2"/>
        <v>9.5</v>
      </c>
    </row>
    <row r="9" spans="1:7">
      <c r="A9">
        <v>-94</v>
      </c>
      <c r="C9">
        <f>C6+C7+C8</f>
        <v>44.650000000000006</v>
      </c>
    </row>
    <row r="10" spans="1:7">
      <c r="A10" t="s">
        <v>23</v>
      </c>
      <c r="C10">
        <f>C2+C3+C4+C6+C7+C8</f>
        <v>152.09</v>
      </c>
      <c r="E10" t="s">
        <v>23</v>
      </c>
      <c r="G10">
        <f>G2+G3+G4+G5</f>
        <v>50.56</v>
      </c>
    </row>
    <row r="11" spans="1:7">
      <c r="A11" t="s">
        <v>24</v>
      </c>
      <c r="C11">
        <f>C10-G10</f>
        <v>101.53</v>
      </c>
    </row>
    <row r="12" spans="1:7">
      <c r="A12" t="s">
        <v>58</v>
      </c>
      <c r="C12">
        <f>C11</f>
        <v>101.53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Ruler="0" workbookViewId="0">
      <selection activeCell="C17" sqref="C17"/>
    </sheetView>
  </sheetViews>
  <sheetFormatPr baseColWidth="10" defaultRowHeight="15" x14ac:dyDescent="0"/>
  <sheetData>
    <row r="1" spans="1:8">
      <c r="A1" t="s">
        <v>63</v>
      </c>
      <c r="B1" t="s">
        <v>41</v>
      </c>
      <c r="D1" t="s">
        <v>78</v>
      </c>
      <c r="H1" t="s">
        <v>78</v>
      </c>
    </row>
    <row r="2" spans="1:8">
      <c r="A2" t="s">
        <v>39</v>
      </c>
      <c r="B2">
        <v>4.4000000000000004</v>
      </c>
      <c r="C2">
        <f>B2*10.6</f>
        <v>46.64</v>
      </c>
      <c r="E2" t="s">
        <v>35</v>
      </c>
      <c r="F2">
        <v>0.6</v>
      </c>
      <c r="G2">
        <f>F2*10.6</f>
        <v>6.3599999999999994</v>
      </c>
    </row>
    <row r="3" spans="1:8">
      <c r="A3" t="s">
        <v>40</v>
      </c>
      <c r="B3">
        <v>1.7</v>
      </c>
      <c r="C3">
        <f>B3*10.6</f>
        <v>18.02</v>
      </c>
      <c r="E3" t="s">
        <v>31</v>
      </c>
      <c r="F3">
        <v>1.1000000000000001</v>
      </c>
      <c r="G3">
        <f>F3*10.6</f>
        <v>11.66</v>
      </c>
    </row>
    <row r="4" spans="1:8">
      <c r="A4" t="s">
        <v>41</v>
      </c>
      <c r="B4" t="s">
        <v>23</v>
      </c>
      <c r="C4">
        <f>C2+C3</f>
        <v>64.66</v>
      </c>
      <c r="F4" t="s">
        <v>23</v>
      </c>
      <c r="G4">
        <f>G2+G3</f>
        <v>18.02</v>
      </c>
    </row>
    <row r="5" spans="1:8">
      <c r="A5" t="s">
        <v>43</v>
      </c>
      <c r="B5">
        <v>2.4</v>
      </c>
      <c r="C5">
        <f>B5*6.7</f>
        <v>16.079999999999998</v>
      </c>
      <c r="E5" t="s">
        <v>42</v>
      </c>
      <c r="F5">
        <v>0.2</v>
      </c>
      <c r="G5">
        <f>F5*6.7</f>
        <v>1.34</v>
      </c>
    </row>
    <row r="6" spans="1:8">
      <c r="A6" t="s">
        <v>44</v>
      </c>
      <c r="B6">
        <v>5.5</v>
      </c>
      <c r="C6">
        <f t="shared" ref="C6:C7" si="0">B6*6.7</f>
        <v>36.85</v>
      </c>
      <c r="E6" t="s">
        <v>45</v>
      </c>
      <c r="F6">
        <v>0.09</v>
      </c>
      <c r="G6">
        <f t="shared" ref="G6:G7" si="1">F6*6.7</f>
        <v>0.60299999999999998</v>
      </c>
    </row>
    <row r="7" spans="1:8">
      <c r="A7" t="s">
        <v>47</v>
      </c>
      <c r="B7">
        <v>0.75</v>
      </c>
      <c r="C7">
        <f t="shared" si="0"/>
        <v>5.0250000000000004</v>
      </c>
      <c r="E7" t="s">
        <v>46</v>
      </c>
      <c r="F7">
        <v>0.35</v>
      </c>
      <c r="G7">
        <f t="shared" si="1"/>
        <v>2.3449999999999998</v>
      </c>
    </row>
    <row r="8" spans="1:8">
      <c r="A8" t="s">
        <v>48</v>
      </c>
      <c r="B8" t="s">
        <v>23</v>
      </c>
      <c r="C8">
        <f>C5+C6+C7</f>
        <v>57.954999999999998</v>
      </c>
      <c r="F8" t="s">
        <v>23</v>
      </c>
      <c r="G8">
        <f>G5+G6+G7</f>
        <v>4.2880000000000003</v>
      </c>
    </row>
    <row r="9" spans="1:8">
      <c r="A9" t="s">
        <v>52</v>
      </c>
      <c r="B9">
        <v>3.5</v>
      </c>
      <c r="C9">
        <f>B9*7.2</f>
        <v>25.2</v>
      </c>
      <c r="E9" t="s">
        <v>49</v>
      </c>
      <c r="F9">
        <v>0.25</v>
      </c>
      <c r="G9">
        <f>F9*7.2</f>
        <v>1.8</v>
      </c>
    </row>
    <row r="10" spans="1:8">
      <c r="A10" t="s">
        <v>53</v>
      </c>
      <c r="B10">
        <v>1</v>
      </c>
      <c r="C10">
        <f t="shared" ref="C10:C14" si="2">B10*7.2</f>
        <v>7.2</v>
      </c>
      <c r="E10" t="s">
        <v>50</v>
      </c>
      <c r="F10">
        <v>0.4</v>
      </c>
      <c r="G10">
        <f t="shared" ref="G10:G15" si="3">F10*7.2</f>
        <v>2.8800000000000003</v>
      </c>
    </row>
    <row r="11" spans="1:8">
      <c r="A11" t="s">
        <v>54</v>
      </c>
      <c r="B11">
        <v>5.75</v>
      </c>
      <c r="C11">
        <f t="shared" si="2"/>
        <v>41.4</v>
      </c>
      <c r="E11" t="s">
        <v>9</v>
      </c>
      <c r="F11">
        <v>0.45</v>
      </c>
      <c r="G11">
        <f t="shared" si="3"/>
        <v>3.24</v>
      </c>
    </row>
    <row r="12" spans="1:8">
      <c r="A12" t="s">
        <v>55</v>
      </c>
      <c r="B12">
        <v>0.85</v>
      </c>
      <c r="C12">
        <f t="shared" si="2"/>
        <v>6.12</v>
      </c>
      <c r="E12" t="s">
        <v>30</v>
      </c>
      <c r="F12">
        <v>0.7</v>
      </c>
      <c r="G12">
        <f t="shared" si="3"/>
        <v>5.04</v>
      </c>
    </row>
    <row r="13" spans="1:8">
      <c r="A13" t="s">
        <v>56</v>
      </c>
      <c r="B13">
        <v>0.9</v>
      </c>
      <c r="C13">
        <f t="shared" si="2"/>
        <v>6.48</v>
      </c>
      <c r="E13" t="s">
        <v>34</v>
      </c>
      <c r="F13">
        <v>0.1</v>
      </c>
      <c r="G13">
        <f t="shared" si="3"/>
        <v>0.72000000000000008</v>
      </c>
    </row>
    <row r="14" spans="1:8">
      <c r="A14" t="s">
        <v>62</v>
      </c>
      <c r="B14">
        <v>4.5</v>
      </c>
      <c r="C14">
        <f t="shared" si="2"/>
        <v>32.4</v>
      </c>
      <c r="E14" t="s">
        <v>44</v>
      </c>
      <c r="F14">
        <v>8</v>
      </c>
      <c r="G14">
        <f t="shared" si="3"/>
        <v>57.6</v>
      </c>
    </row>
    <row r="15" spans="1:8">
      <c r="E15" t="s">
        <v>51</v>
      </c>
      <c r="F15">
        <v>1</v>
      </c>
      <c r="G15">
        <f t="shared" si="3"/>
        <v>7.2</v>
      </c>
    </row>
    <row r="16" spans="1:8">
      <c r="A16" t="s">
        <v>57</v>
      </c>
      <c r="B16" t="s">
        <v>23</v>
      </c>
      <c r="C16">
        <f>C9+C10+C11+C12+C13</f>
        <v>86.4</v>
      </c>
      <c r="F16" t="s">
        <v>23</v>
      </c>
      <c r="G16">
        <f>G9+G10+G12+G11+G13+G14+G15</f>
        <v>78.48</v>
      </c>
    </row>
    <row r="17" spans="1:7">
      <c r="B17" t="s">
        <v>59</v>
      </c>
      <c r="C17">
        <f>C4+C8+C16</f>
        <v>209.01499999999999</v>
      </c>
      <c r="F17" t="s">
        <v>60</v>
      </c>
      <c r="G17">
        <f>G4+G8+G16</f>
        <v>100.78800000000001</v>
      </c>
    </row>
    <row r="18" spans="1:7">
      <c r="A18" t="s">
        <v>24</v>
      </c>
      <c r="C18">
        <f>C17-G17</f>
        <v>108.22699999999998</v>
      </c>
    </row>
    <row r="19" spans="1:7">
      <c r="A19" t="s">
        <v>61</v>
      </c>
      <c r="C19">
        <f>C18/3</f>
        <v>36.075666666666656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Ruler="0" workbookViewId="0">
      <selection activeCell="C14" sqref="C14"/>
    </sheetView>
  </sheetViews>
  <sheetFormatPr baseColWidth="10" defaultRowHeight="15" x14ac:dyDescent="0"/>
  <sheetData>
    <row r="1" spans="1:7">
      <c r="A1" t="s">
        <v>64</v>
      </c>
    </row>
    <row r="2" spans="1:7">
      <c r="A2" t="s">
        <v>65</v>
      </c>
      <c r="B2">
        <v>0.7</v>
      </c>
      <c r="C2">
        <f>B2*9.5</f>
        <v>6.6499999999999995</v>
      </c>
      <c r="E2" t="s">
        <v>32</v>
      </c>
      <c r="F2">
        <v>1.75</v>
      </c>
      <c r="G2">
        <f>F2*9.5</f>
        <v>16.625</v>
      </c>
    </row>
    <row r="3" spans="1:7">
      <c r="A3" t="s">
        <v>66</v>
      </c>
      <c r="B3">
        <v>1.5</v>
      </c>
      <c r="C3">
        <f t="shared" ref="C3:C11" si="0">B3*9.5</f>
        <v>14.25</v>
      </c>
      <c r="E3" t="s">
        <v>6</v>
      </c>
      <c r="F3">
        <v>0.25</v>
      </c>
      <c r="G3">
        <f t="shared" ref="G3:G10" si="1">F3*9.5</f>
        <v>2.375</v>
      </c>
    </row>
    <row r="4" spans="1:7">
      <c r="A4" t="s">
        <v>67</v>
      </c>
      <c r="B4">
        <v>0.4</v>
      </c>
      <c r="C4">
        <f t="shared" si="0"/>
        <v>3.8000000000000003</v>
      </c>
      <c r="E4" t="s">
        <v>47</v>
      </c>
      <c r="F4">
        <v>2.5000000000000001E-2</v>
      </c>
      <c r="G4">
        <f t="shared" si="1"/>
        <v>0.23750000000000002</v>
      </c>
    </row>
    <row r="5" spans="1:7">
      <c r="A5" t="s">
        <v>68</v>
      </c>
      <c r="B5">
        <v>3</v>
      </c>
      <c r="C5">
        <f t="shared" si="0"/>
        <v>28.5</v>
      </c>
      <c r="E5" t="s">
        <v>69</v>
      </c>
      <c r="F5">
        <v>2</v>
      </c>
      <c r="G5">
        <f t="shared" si="1"/>
        <v>19</v>
      </c>
    </row>
    <row r="6" spans="1:7">
      <c r="A6" t="s">
        <v>10</v>
      </c>
      <c r="B6">
        <v>0.5</v>
      </c>
      <c r="C6">
        <f t="shared" si="0"/>
        <v>4.75</v>
      </c>
      <c r="E6" t="s">
        <v>4</v>
      </c>
      <c r="F6">
        <v>1.5</v>
      </c>
      <c r="G6">
        <f t="shared" si="1"/>
        <v>14.25</v>
      </c>
    </row>
    <row r="7" spans="1:7">
      <c r="A7" t="s">
        <v>70</v>
      </c>
      <c r="B7">
        <v>0.7</v>
      </c>
      <c r="C7">
        <f t="shared" si="0"/>
        <v>6.6499999999999995</v>
      </c>
      <c r="E7" t="s">
        <v>73</v>
      </c>
      <c r="F7">
        <v>2.75</v>
      </c>
      <c r="G7">
        <f t="shared" si="1"/>
        <v>26.125</v>
      </c>
    </row>
    <row r="8" spans="1:7">
      <c r="A8" t="s">
        <v>71</v>
      </c>
      <c r="B8">
        <v>1.5</v>
      </c>
      <c r="C8">
        <f t="shared" si="0"/>
        <v>14.25</v>
      </c>
      <c r="E8" t="s">
        <v>52</v>
      </c>
      <c r="F8">
        <v>5.9</v>
      </c>
      <c r="G8">
        <f t="shared" si="1"/>
        <v>56.050000000000004</v>
      </c>
    </row>
    <row r="9" spans="1:7">
      <c r="A9" t="s">
        <v>72</v>
      </c>
      <c r="B9">
        <v>0.4</v>
      </c>
      <c r="C9">
        <f t="shared" si="0"/>
        <v>3.8000000000000003</v>
      </c>
      <c r="E9" t="s">
        <v>74</v>
      </c>
      <c r="F9">
        <v>0.35</v>
      </c>
      <c r="G9">
        <f t="shared" si="1"/>
        <v>3.3249999999999997</v>
      </c>
    </row>
    <row r="10" spans="1:7">
      <c r="A10" t="s">
        <v>75</v>
      </c>
      <c r="B10">
        <v>1.1000000000000001</v>
      </c>
      <c r="C10">
        <f t="shared" si="0"/>
        <v>10.450000000000001</v>
      </c>
      <c r="E10" t="s">
        <v>56</v>
      </c>
      <c r="F10">
        <v>0.5</v>
      </c>
      <c r="G10">
        <f t="shared" si="1"/>
        <v>4.75</v>
      </c>
    </row>
    <row r="11" spans="1:7">
      <c r="A11" t="s">
        <v>76</v>
      </c>
      <c r="B11">
        <v>0.25</v>
      </c>
      <c r="C11">
        <f t="shared" si="0"/>
        <v>2.375</v>
      </c>
    </row>
    <row r="12" spans="1:7">
      <c r="A12" t="s">
        <v>62</v>
      </c>
      <c r="B12">
        <v>4.5</v>
      </c>
      <c r="C12">
        <f>B12*7.2</f>
        <v>32.4</v>
      </c>
    </row>
    <row r="13" spans="1:7">
      <c r="B13" t="s">
        <v>21</v>
      </c>
      <c r="C13">
        <f>C2+C4+C3+C5+C6+C7+C8+C9+C10+C11+C12</f>
        <v>127.875</v>
      </c>
      <c r="F13" t="s">
        <v>23</v>
      </c>
      <c r="G13">
        <f>G2+G3+G4+G5+G6+G7+G8+G9+G10</f>
        <v>142.73749999999998</v>
      </c>
    </row>
    <row r="14" spans="1:7">
      <c r="A14" t="s">
        <v>77</v>
      </c>
      <c r="C14">
        <f>C13-G13</f>
        <v>-14.862499999999983</v>
      </c>
    </row>
    <row r="19" spans="1:1">
      <c r="A19" t="s">
        <v>246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Ruler="0" topLeftCell="A22" workbookViewId="0">
      <selection activeCell="C49" sqref="C49"/>
    </sheetView>
  </sheetViews>
  <sheetFormatPr baseColWidth="10" defaultRowHeight="15" x14ac:dyDescent="0"/>
  <cols>
    <col min="2" max="2" width="14.5" customWidth="1"/>
  </cols>
  <sheetData>
    <row r="1" spans="1:6">
      <c r="A1" t="s">
        <v>79</v>
      </c>
    </row>
    <row r="2" spans="1:6">
      <c r="A2" t="s">
        <v>80</v>
      </c>
      <c r="B2">
        <v>2.5</v>
      </c>
      <c r="C2">
        <f>B2*6.3</f>
        <v>15.75</v>
      </c>
      <c r="D2" t="s">
        <v>83</v>
      </c>
      <c r="E2">
        <v>0.3</v>
      </c>
      <c r="F2">
        <f>E2*6.3</f>
        <v>1.89</v>
      </c>
    </row>
    <row r="3" spans="1:6">
      <c r="A3" t="s">
        <v>81</v>
      </c>
      <c r="B3">
        <v>4</v>
      </c>
      <c r="C3">
        <f t="shared" ref="C3:C11" si="0">B3*6.3</f>
        <v>25.2</v>
      </c>
      <c r="D3" t="s">
        <v>85</v>
      </c>
      <c r="E3">
        <v>0.7</v>
      </c>
      <c r="F3">
        <f t="shared" ref="F3:F7" si="1">E3*6.3</f>
        <v>4.4099999999999993</v>
      </c>
    </row>
    <row r="4" spans="1:6">
      <c r="A4" t="s">
        <v>82</v>
      </c>
      <c r="B4">
        <v>2.5</v>
      </c>
      <c r="C4">
        <f t="shared" si="0"/>
        <v>15.75</v>
      </c>
      <c r="D4" t="s">
        <v>39</v>
      </c>
      <c r="E4">
        <v>8</v>
      </c>
      <c r="F4">
        <f t="shared" si="1"/>
        <v>50.4</v>
      </c>
    </row>
    <row r="5" spans="1:6">
      <c r="A5" t="s">
        <v>69</v>
      </c>
      <c r="B5">
        <v>3</v>
      </c>
      <c r="C5">
        <f t="shared" si="0"/>
        <v>18.899999999999999</v>
      </c>
      <c r="D5" t="s">
        <v>87</v>
      </c>
      <c r="E5">
        <v>0.5</v>
      </c>
      <c r="F5">
        <f t="shared" si="1"/>
        <v>3.15</v>
      </c>
    </row>
    <row r="6" spans="1:6">
      <c r="A6" t="s">
        <v>84</v>
      </c>
      <c r="B6">
        <v>1.5</v>
      </c>
      <c r="C6">
        <f t="shared" si="0"/>
        <v>9.4499999999999993</v>
      </c>
      <c r="D6" t="s">
        <v>67</v>
      </c>
      <c r="E6">
        <v>0.15</v>
      </c>
      <c r="F6">
        <f t="shared" si="1"/>
        <v>0.94499999999999995</v>
      </c>
    </row>
    <row r="7" spans="1:6">
      <c r="A7" t="s">
        <v>86</v>
      </c>
      <c r="B7">
        <v>4.5</v>
      </c>
      <c r="C7">
        <f t="shared" si="0"/>
        <v>28.349999999999998</v>
      </c>
      <c r="D7" t="s">
        <v>88</v>
      </c>
      <c r="E7">
        <v>0.6</v>
      </c>
      <c r="F7">
        <f t="shared" si="1"/>
        <v>3.78</v>
      </c>
    </row>
    <row r="8" spans="1:6">
      <c r="A8" t="s">
        <v>88</v>
      </c>
      <c r="B8">
        <v>1.5</v>
      </c>
      <c r="C8">
        <f t="shared" si="0"/>
        <v>9.4499999999999993</v>
      </c>
    </row>
    <row r="9" spans="1:6">
      <c r="A9" t="s">
        <v>89</v>
      </c>
      <c r="B9">
        <v>0.2</v>
      </c>
      <c r="C9">
        <f t="shared" si="0"/>
        <v>1.26</v>
      </c>
    </row>
    <row r="10" spans="1:6">
      <c r="A10" t="s">
        <v>90</v>
      </c>
      <c r="B10">
        <v>0.2</v>
      </c>
      <c r="C10">
        <f t="shared" si="0"/>
        <v>1.26</v>
      </c>
    </row>
    <row r="11" spans="1:6">
      <c r="A11" t="s">
        <v>91</v>
      </c>
      <c r="B11">
        <v>0.2</v>
      </c>
      <c r="C11">
        <f t="shared" si="0"/>
        <v>1.26</v>
      </c>
    </row>
    <row r="13" spans="1:6">
      <c r="B13" t="s">
        <v>92</v>
      </c>
      <c r="C13">
        <f>C2+C3+C4+C5+C6+C7+C8+C9+C10+C11</f>
        <v>126.63000000000001</v>
      </c>
      <c r="E13" t="s">
        <v>21</v>
      </c>
      <c r="F13">
        <f>F2+F3+F4+F5+F6+F7</f>
        <v>64.574999999999989</v>
      </c>
    </row>
    <row r="14" spans="1:6">
      <c r="A14" t="s">
        <v>95</v>
      </c>
      <c r="B14">
        <v>3</v>
      </c>
      <c r="C14">
        <f>B14*6.3</f>
        <v>18.899999999999999</v>
      </c>
      <c r="D14" t="s">
        <v>86</v>
      </c>
      <c r="E14">
        <v>3.7</v>
      </c>
      <c r="F14">
        <f>E14*6.3</f>
        <v>23.31</v>
      </c>
    </row>
    <row r="15" spans="1:6">
      <c r="A15" t="s">
        <v>96</v>
      </c>
      <c r="B15">
        <v>0.8</v>
      </c>
      <c r="C15">
        <f t="shared" ref="C15:C18" si="2">B15*6.3</f>
        <v>5.04</v>
      </c>
      <c r="D15" t="s">
        <v>93</v>
      </c>
      <c r="E15">
        <v>4.4999999999999998E-2</v>
      </c>
      <c r="F15">
        <f t="shared" ref="F15:F22" si="3">E15*6.3</f>
        <v>0.28349999999999997</v>
      </c>
    </row>
    <row r="16" spans="1:6">
      <c r="A16" t="s">
        <v>97</v>
      </c>
      <c r="B16">
        <v>1.5</v>
      </c>
      <c r="C16">
        <f t="shared" si="2"/>
        <v>9.4499999999999993</v>
      </c>
      <c r="D16" t="s">
        <v>81</v>
      </c>
      <c r="E16">
        <v>6.5</v>
      </c>
      <c r="F16">
        <f t="shared" si="3"/>
        <v>40.949999999999996</v>
      </c>
    </row>
    <row r="17" spans="1:6">
      <c r="A17" t="s">
        <v>100</v>
      </c>
      <c r="B17">
        <v>0.5</v>
      </c>
      <c r="C17">
        <f t="shared" si="2"/>
        <v>3.15</v>
      </c>
      <c r="D17" t="s">
        <v>94</v>
      </c>
      <c r="E17">
        <v>3</v>
      </c>
      <c r="F17">
        <f t="shared" si="3"/>
        <v>18.899999999999999</v>
      </c>
    </row>
    <row r="18" spans="1:6">
      <c r="A18" t="s">
        <v>101</v>
      </c>
      <c r="B18">
        <v>4.4999999999999998E-2</v>
      </c>
      <c r="C18">
        <f t="shared" si="2"/>
        <v>0.28349999999999997</v>
      </c>
      <c r="D18" t="s">
        <v>43</v>
      </c>
      <c r="E18">
        <v>2.1</v>
      </c>
      <c r="F18">
        <f t="shared" si="3"/>
        <v>13.23</v>
      </c>
    </row>
    <row r="19" spans="1:6">
      <c r="D19" t="s">
        <v>66</v>
      </c>
      <c r="E19">
        <v>1.1000000000000001</v>
      </c>
      <c r="F19">
        <f t="shared" si="3"/>
        <v>6.9300000000000006</v>
      </c>
    </row>
    <row r="20" spans="1:6">
      <c r="D20" t="s">
        <v>65</v>
      </c>
      <c r="E20">
        <v>0.4</v>
      </c>
      <c r="F20">
        <f t="shared" si="3"/>
        <v>2.52</v>
      </c>
    </row>
    <row r="21" spans="1:6">
      <c r="D21" t="s">
        <v>98</v>
      </c>
      <c r="E21">
        <v>0.45</v>
      </c>
      <c r="F21">
        <f t="shared" si="3"/>
        <v>2.835</v>
      </c>
    </row>
    <row r="22" spans="1:6">
      <c r="D22" t="s">
        <v>99</v>
      </c>
      <c r="E22">
        <v>0.5</v>
      </c>
      <c r="F22">
        <f t="shared" si="3"/>
        <v>3.15</v>
      </c>
    </row>
    <row r="24" spans="1:6">
      <c r="B24" t="s">
        <v>117</v>
      </c>
      <c r="C24">
        <f>C14+C15+C16+C17+C18</f>
        <v>36.823499999999996</v>
      </c>
      <c r="E24" t="s">
        <v>21</v>
      </c>
      <c r="F24">
        <f>F14+F15+F16+F17+F18+F19+F20+F21+F22</f>
        <v>112.10850000000001</v>
      </c>
    </row>
    <row r="26" spans="1:6">
      <c r="A26" t="s">
        <v>102</v>
      </c>
      <c r="B26">
        <v>3</v>
      </c>
      <c r="C26">
        <f>B26*4.9</f>
        <v>14.700000000000001</v>
      </c>
      <c r="D26" t="s">
        <v>10</v>
      </c>
      <c r="E26">
        <v>0.2</v>
      </c>
      <c r="F26">
        <f>E26*4.9</f>
        <v>0.98000000000000009</v>
      </c>
    </row>
    <row r="27" spans="1:6">
      <c r="A27" t="s">
        <v>103</v>
      </c>
      <c r="B27">
        <v>2.5</v>
      </c>
      <c r="C27">
        <f t="shared" ref="C27:C33" si="4">B27*4.9</f>
        <v>12.25</v>
      </c>
      <c r="D27" t="s">
        <v>82</v>
      </c>
      <c r="E27">
        <v>2.2000000000000002</v>
      </c>
      <c r="F27">
        <f t="shared" ref="F27:F30" si="5">E27*4.9</f>
        <v>10.780000000000001</v>
      </c>
    </row>
    <row r="28" spans="1:6">
      <c r="A28" t="s">
        <v>104</v>
      </c>
      <c r="B28">
        <v>4.5</v>
      </c>
      <c r="C28">
        <f t="shared" si="4"/>
        <v>22.05</v>
      </c>
      <c r="D28" t="s">
        <v>75</v>
      </c>
      <c r="E28">
        <v>2.5</v>
      </c>
      <c r="F28">
        <f t="shared" si="5"/>
        <v>12.25</v>
      </c>
    </row>
    <row r="29" spans="1:6">
      <c r="A29" t="s">
        <v>105</v>
      </c>
      <c r="B29">
        <v>2.2000000000000002</v>
      </c>
      <c r="C29">
        <f t="shared" si="4"/>
        <v>10.780000000000001</v>
      </c>
      <c r="D29" t="s">
        <v>54</v>
      </c>
      <c r="E29">
        <v>6</v>
      </c>
      <c r="F29">
        <f t="shared" si="5"/>
        <v>29.400000000000002</v>
      </c>
    </row>
    <row r="30" spans="1:6">
      <c r="A30" t="s">
        <v>106</v>
      </c>
      <c r="B30">
        <v>2.5</v>
      </c>
      <c r="C30">
        <f t="shared" si="4"/>
        <v>12.25</v>
      </c>
      <c r="D30" t="s">
        <v>107</v>
      </c>
      <c r="E30">
        <v>3</v>
      </c>
      <c r="F30">
        <f t="shared" si="5"/>
        <v>14.700000000000001</v>
      </c>
    </row>
    <row r="31" spans="1:6">
      <c r="A31" t="s">
        <v>39</v>
      </c>
      <c r="B31">
        <v>3.75</v>
      </c>
      <c r="C31">
        <f t="shared" si="4"/>
        <v>18.375</v>
      </c>
    </row>
    <row r="32" spans="1:6">
      <c r="A32" t="s">
        <v>108</v>
      </c>
      <c r="B32">
        <v>0.7</v>
      </c>
      <c r="C32">
        <f t="shared" si="4"/>
        <v>3.43</v>
      </c>
    </row>
    <row r="33" spans="1:6">
      <c r="A33" t="s">
        <v>109</v>
      </c>
      <c r="B33">
        <v>1.75</v>
      </c>
      <c r="C33">
        <f t="shared" si="4"/>
        <v>8.5750000000000011</v>
      </c>
    </row>
    <row r="35" spans="1:6">
      <c r="B35" t="s">
        <v>118</v>
      </c>
      <c r="C35">
        <f>C26+C27+C28+C29+C30+C31+C32+C33</f>
        <v>102.41000000000001</v>
      </c>
      <c r="E35" t="s">
        <v>21</v>
      </c>
      <c r="F35">
        <f>F26+F27+F28+F29+F30</f>
        <v>68.11</v>
      </c>
    </row>
    <row r="37" spans="1:6">
      <c r="A37" t="s">
        <v>112</v>
      </c>
      <c r="B37">
        <v>0</v>
      </c>
      <c r="D37" t="s">
        <v>110</v>
      </c>
      <c r="E37">
        <v>8</v>
      </c>
      <c r="F37">
        <f>E37*3.7</f>
        <v>29.6</v>
      </c>
    </row>
    <row r="38" spans="1:6">
      <c r="A38" t="s">
        <v>113</v>
      </c>
      <c r="B38">
        <v>4.5</v>
      </c>
      <c r="C38">
        <f>B38*3.7</f>
        <v>16.650000000000002</v>
      </c>
      <c r="D38" t="s">
        <v>111</v>
      </c>
      <c r="E38">
        <v>0.15</v>
      </c>
      <c r="F38">
        <f t="shared" ref="F38:F42" si="6">E38*3.7</f>
        <v>0.55500000000000005</v>
      </c>
    </row>
    <row r="39" spans="1:6">
      <c r="A39" t="s">
        <v>115</v>
      </c>
      <c r="B39">
        <v>2.5</v>
      </c>
      <c r="C39">
        <f t="shared" ref="C39:C40" si="7">B39*3.7</f>
        <v>9.25</v>
      </c>
      <c r="D39" t="s">
        <v>90</v>
      </c>
      <c r="E39">
        <v>0.05</v>
      </c>
      <c r="F39">
        <f t="shared" si="6"/>
        <v>0.18500000000000003</v>
      </c>
    </row>
    <row r="40" spans="1:6">
      <c r="A40" t="s">
        <v>116</v>
      </c>
      <c r="B40">
        <v>1.95</v>
      </c>
      <c r="C40">
        <f t="shared" si="7"/>
        <v>7.2149999999999999</v>
      </c>
      <c r="D40" t="s">
        <v>114</v>
      </c>
      <c r="E40">
        <v>6.5</v>
      </c>
      <c r="F40">
        <f t="shared" si="6"/>
        <v>24.05</v>
      </c>
    </row>
    <row r="41" spans="1:6">
      <c r="D41" t="s">
        <v>70</v>
      </c>
      <c r="E41">
        <v>0.3</v>
      </c>
      <c r="F41">
        <f t="shared" si="6"/>
        <v>1.1100000000000001</v>
      </c>
    </row>
    <row r="42" spans="1:6">
      <c r="D42" t="s">
        <v>97</v>
      </c>
      <c r="E42">
        <v>0.8</v>
      </c>
      <c r="F42">
        <f t="shared" si="6"/>
        <v>2.9600000000000004</v>
      </c>
    </row>
    <row r="44" spans="1:6">
      <c r="B44" t="s">
        <v>119</v>
      </c>
      <c r="C44">
        <f>C38+C39+C40</f>
        <v>33.115000000000002</v>
      </c>
      <c r="D44" t="s">
        <v>23</v>
      </c>
      <c r="F44">
        <f>F37+F38+F39+F40+F41+F42</f>
        <v>58.46</v>
      </c>
    </row>
    <row r="45" spans="1:6">
      <c r="B45" t="s">
        <v>120</v>
      </c>
      <c r="C45">
        <f>C44+C35+C24+C13</f>
        <v>298.9785</v>
      </c>
      <c r="F45">
        <f>F44+F35+F24+F13</f>
        <v>303.25349999999997</v>
      </c>
    </row>
    <row r="46" spans="1:6">
      <c r="B46" t="s">
        <v>77</v>
      </c>
      <c r="C46">
        <f>C45-F45</f>
        <v>-4.2749999999999773</v>
      </c>
    </row>
    <row r="47" spans="1:6">
      <c r="B47" t="s">
        <v>121</v>
      </c>
      <c r="C47">
        <f>C46/4</f>
        <v>-1.0687499999999943</v>
      </c>
    </row>
    <row r="48" spans="1:6">
      <c r="B48" t="s">
        <v>247</v>
      </c>
      <c r="C48">
        <f>C45/4</f>
        <v>74.744624999999999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showRuler="0" topLeftCell="A56" workbookViewId="0">
      <selection activeCell="C69" sqref="C69"/>
    </sheetView>
  </sheetViews>
  <sheetFormatPr baseColWidth="10" defaultRowHeight="15" x14ac:dyDescent="0"/>
  <cols>
    <col min="1" max="1" width="20" customWidth="1"/>
  </cols>
  <sheetData>
    <row r="1" spans="1:7">
      <c r="A1" t="s">
        <v>122</v>
      </c>
    </row>
    <row r="2" spans="1:7">
      <c r="A2" t="s">
        <v>123</v>
      </c>
      <c r="B2">
        <v>1</v>
      </c>
      <c r="C2">
        <f>B2*4.7</f>
        <v>4.7</v>
      </c>
    </row>
    <row r="3" spans="1:7">
      <c r="A3" t="s">
        <v>124</v>
      </c>
      <c r="B3">
        <v>0.2</v>
      </c>
      <c r="C3">
        <f t="shared" ref="C3:C6" si="0">B3*4.7</f>
        <v>0.94000000000000006</v>
      </c>
    </row>
    <row r="4" spans="1:7">
      <c r="A4" t="s">
        <v>125</v>
      </c>
      <c r="B4">
        <v>0.2</v>
      </c>
      <c r="C4">
        <f t="shared" si="0"/>
        <v>0.94000000000000006</v>
      </c>
    </row>
    <row r="5" spans="1:7">
      <c r="A5" t="s">
        <v>126</v>
      </c>
      <c r="B5">
        <v>3.5</v>
      </c>
      <c r="C5">
        <f t="shared" si="0"/>
        <v>16.45</v>
      </c>
    </row>
    <row r="6" spans="1:7">
      <c r="A6" t="s">
        <v>127</v>
      </c>
      <c r="B6">
        <v>0.05</v>
      </c>
      <c r="C6">
        <f t="shared" si="0"/>
        <v>0.23500000000000001</v>
      </c>
    </row>
    <row r="8" spans="1:7">
      <c r="B8" t="s">
        <v>23</v>
      </c>
      <c r="C8">
        <f>C2+C3+C4+C5+C6</f>
        <v>23.265000000000001</v>
      </c>
    </row>
    <row r="9" spans="1:7">
      <c r="A9" t="s">
        <v>123</v>
      </c>
      <c r="B9">
        <v>3.5</v>
      </c>
      <c r="C9">
        <f>B9*5.4</f>
        <v>18.900000000000002</v>
      </c>
      <c r="E9" t="s">
        <v>128</v>
      </c>
      <c r="F9">
        <v>0.25</v>
      </c>
      <c r="G9">
        <f>F9*5.4</f>
        <v>1.35</v>
      </c>
    </row>
    <row r="10" spans="1:7">
      <c r="A10" t="s">
        <v>125</v>
      </c>
      <c r="B10">
        <v>1</v>
      </c>
      <c r="C10">
        <f t="shared" ref="C10:C13" si="1">B10*5.4</f>
        <v>5.4</v>
      </c>
      <c r="E10" t="s">
        <v>96</v>
      </c>
      <c r="F10">
        <v>0.5</v>
      </c>
      <c r="G10">
        <f t="shared" ref="G10:G11" si="2">F10*5.4</f>
        <v>2.7</v>
      </c>
    </row>
    <row r="11" spans="1:7">
      <c r="A11" t="s">
        <v>129</v>
      </c>
      <c r="B11">
        <v>0.5</v>
      </c>
      <c r="C11">
        <f t="shared" si="1"/>
        <v>2.7</v>
      </c>
      <c r="E11" t="s">
        <v>132</v>
      </c>
      <c r="F11">
        <v>1.4999999999999999E-2</v>
      </c>
      <c r="G11">
        <f t="shared" si="2"/>
        <v>8.1000000000000003E-2</v>
      </c>
    </row>
    <row r="12" spans="1:7">
      <c r="A12" t="s">
        <v>130</v>
      </c>
      <c r="B12">
        <v>1.25</v>
      </c>
      <c r="C12">
        <f t="shared" si="1"/>
        <v>6.75</v>
      </c>
    </row>
    <row r="13" spans="1:7">
      <c r="A13" t="s">
        <v>131</v>
      </c>
      <c r="B13">
        <v>1</v>
      </c>
      <c r="C13">
        <f t="shared" si="1"/>
        <v>5.4</v>
      </c>
    </row>
    <row r="15" spans="1:7">
      <c r="B15" t="s">
        <v>23</v>
      </c>
      <c r="C15">
        <f>C9+C10+C11+C12+C13</f>
        <v>39.15</v>
      </c>
      <c r="E15" t="s">
        <v>23</v>
      </c>
      <c r="G15">
        <f>G9+G10+G11</f>
        <v>4.1310000000000011</v>
      </c>
    </row>
    <row r="17" spans="1:7">
      <c r="A17" t="s">
        <v>133</v>
      </c>
      <c r="B17">
        <v>0.45</v>
      </c>
      <c r="C17">
        <f>B17*4.9</f>
        <v>2.2050000000000001</v>
      </c>
      <c r="E17" t="s">
        <v>113</v>
      </c>
      <c r="F17">
        <v>1.75</v>
      </c>
      <c r="G17">
        <f t="shared" ref="G17:G21" si="3">F17*4.9</f>
        <v>8.5750000000000011</v>
      </c>
    </row>
    <row r="18" spans="1:7">
      <c r="A18" t="s">
        <v>134</v>
      </c>
      <c r="B18">
        <v>2</v>
      </c>
      <c r="C18">
        <f t="shared" ref="C18:C20" si="4">B18*4.9</f>
        <v>9.8000000000000007</v>
      </c>
      <c r="E18" t="s">
        <v>115</v>
      </c>
      <c r="F18">
        <v>1.75</v>
      </c>
      <c r="G18">
        <f t="shared" si="3"/>
        <v>8.5750000000000011</v>
      </c>
    </row>
    <row r="19" spans="1:7">
      <c r="A19" t="s">
        <v>136</v>
      </c>
      <c r="B19">
        <v>6.5</v>
      </c>
      <c r="C19">
        <f t="shared" si="4"/>
        <v>31.85</v>
      </c>
      <c r="E19" t="s">
        <v>135</v>
      </c>
      <c r="F19">
        <v>27</v>
      </c>
      <c r="G19">
        <f t="shared" si="3"/>
        <v>132.30000000000001</v>
      </c>
    </row>
    <row r="20" spans="1:7">
      <c r="A20" t="s">
        <v>137</v>
      </c>
      <c r="B20">
        <v>1</v>
      </c>
      <c r="C20">
        <f t="shared" si="4"/>
        <v>4.9000000000000004</v>
      </c>
      <c r="E20" t="s">
        <v>106</v>
      </c>
      <c r="F20">
        <v>2.4500000000000002</v>
      </c>
      <c r="G20">
        <f t="shared" si="3"/>
        <v>12.005000000000003</v>
      </c>
    </row>
    <row r="21" spans="1:7">
      <c r="E21" t="s">
        <v>138</v>
      </c>
      <c r="F21">
        <v>0.25</v>
      </c>
      <c r="G21">
        <f t="shared" si="3"/>
        <v>1.2250000000000001</v>
      </c>
    </row>
    <row r="23" spans="1:7">
      <c r="B23" t="s">
        <v>21</v>
      </c>
      <c r="C23">
        <f>C17+C18+C19+C20</f>
        <v>48.755000000000003</v>
      </c>
      <c r="E23" t="s">
        <v>21</v>
      </c>
      <c r="F23">
        <f>G17+G18+G19+G20+G21</f>
        <v>162.68</v>
      </c>
    </row>
    <row r="25" spans="1:7">
      <c r="A25" t="s">
        <v>139</v>
      </c>
      <c r="B25">
        <v>0.25</v>
      </c>
      <c r="C25">
        <f>B25*4.9</f>
        <v>1.2250000000000001</v>
      </c>
      <c r="E25" t="s">
        <v>141</v>
      </c>
      <c r="F25">
        <v>5</v>
      </c>
      <c r="G25">
        <f>F25*4.9</f>
        <v>24.5</v>
      </c>
    </row>
    <row r="26" spans="1:7">
      <c r="A26" t="s">
        <v>140</v>
      </c>
      <c r="B26">
        <v>3.5</v>
      </c>
      <c r="C26">
        <f t="shared" ref="C26:C31" si="5">B26*4.9</f>
        <v>17.150000000000002</v>
      </c>
      <c r="E26" t="s">
        <v>133</v>
      </c>
      <c r="F26">
        <v>2</v>
      </c>
      <c r="G26">
        <f>F26*4.9</f>
        <v>9.8000000000000007</v>
      </c>
    </row>
    <row r="27" spans="1:7">
      <c r="A27" t="s">
        <v>141</v>
      </c>
      <c r="B27">
        <v>5</v>
      </c>
      <c r="C27">
        <f t="shared" si="5"/>
        <v>24.5</v>
      </c>
    </row>
    <row r="28" spans="1:7">
      <c r="A28" t="s">
        <v>137</v>
      </c>
      <c r="B28">
        <v>2</v>
      </c>
      <c r="C28">
        <f t="shared" si="5"/>
        <v>9.8000000000000007</v>
      </c>
    </row>
    <row r="29" spans="1:7">
      <c r="A29" t="s">
        <v>142</v>
      </c>
      <c r="B29">
        <v>3.5</v>
      </c>
      <c r="C29">
        <f t="shared" si="5"/>
        <v>17.150000000000002</v>
      </c>
    </row>
    <row r="30" spans="1:7">
      <c r="A30" t="s">
        <v>143</v>
      </c>
      <c r="B30">
        <v>1.5</v>
      </c>
      <c r="C30">
        <f t="shared" si="5"/>
        <v>7.3500000000000005</v>
      </c>
    </row>
    <row r="31" spans="1:7">
      <c r="A31" t="s">
        <v>144</v>
      </c>
      <c r="B31">
        <v>1.8</v>
      </c>
      <c r="C31">
        <f t="shared" si="5"/>
        <v>8.82</v>
      </c>
    </row>
    <row r="33" spans="1:7">
      <c r="B33" t="s">
        <v>23</v>
      </c>
      <c r="C33">
        <f>C25+C26+C27+C28+C29+C30+C31</f>
        <v>85.995000000000005</v>
      </c>
      <c r="E33" t="s">
        <v>23</v>
      </c>
      <c r="F33">
        <f>G25+G26</f>
        <v>34.299999999999997</v>
      </c>
    </row>
    <row r="35" spans="1:7">
      <c r="A35" t="s">
        <v>8</v>
      </c>
      <c r="B35">
        <v>8.6</v>
      </c>
      <c r="C35">
        <f>B35*4.63</f>
        <v>39.817999999999998</v>
      </c>
      <c r="E35" t="s">
        <v>131</v>
      </c>
      <c r="F35">
        <v>2</v>
      </c>
      <c r="G35">
        <f>F35*4.63</f>
        <v>9.26</v>
      </c>
    </row>
    <row r="36" spans="1:7">
      <c r="A36" t="s">
        <v>145</v>
      </c>
      <c r="B36">
        <v>4</v>
      </c>
      <c r="C36">
        <f t="shared" ref="C36:C38" si="6">B36*4.63</f>
        <v>18.52</v>
      </c>
      <c r="E36" t="s">
        <v>140</v>
      </c>
      <c r="F36">
        <v>3</v>
      </c>
      <c r="G36">
        <f>F36*4.63</f>
        <v>13.89</v>
      </c>
    </row>
    <row r="37" spans="1:7">
      <c r="A37" t="s">
        <v>146</v>
      </c>
      <c r="B37">
        <v>0.7</v>
      </c>
      <c r="C37">
        <f t="shared" si="6"/>
        <v>3.2409999999999997</v>
      </c>
    </row>
    <row r="38" spans="1:7">
      <c r="A38" t="s">
        <v>147</v>
      </c>
      <c r="B38">
        <v>3</v>
      </c>
      <c r="C38">
        <f t="shared" si="6"/>
        <v>13.89</v>
      </c>
    </row>
    <row r="40" spans="1:7">
      <c r="B40" t="s">
        <v>23</v>
      </c>
      <c r="C40">
        <f>C35+C36+C37+C38</f>
        <v>75.468999999999994</v>
      </c>
      <c r="E40" t="s">
        <v>23</v>
      </c>
      <c r="F40">
        <f>G35+G36</f>
        <v>23.15</v>
      </c>
    </row>
    <row r="42" spans="1:7">
      <c r="A42" t="s">
        <v>148</v>
      </c>
      <c r="B42">
        <v>4</v>
      </c>
      <c r="C42">
        <f>B42*3.8</f>
        <v>15.2</v>
      </c>
      <c r="E42" t="s">
        <v>109</v>
      </c>
      <c r="F42">
        <v>1</v>
      </c>
      <c r="G42">
        <f>F42*3.8</f>
        <v>3.8</v>
      </c>
    </row>
    <row r="43" spans="1:7">
      <c r="A43" t="s">
        <v>149</v>
      </c>
      <c r="B43">
        <v>6</v>
      </c>
      <c r="C43">
        <f t="shared" ref="C43:C45" si="7">B43*3.8</f>
        <v>22.799999999999997</v>
      </c>
      <c r="E43" t="s">
        <v>136</v>
      </c>
      <c r="F43">
        <v>4</v>
      </c>
      <c r="G43">
        <f t="shared" ref="G43:G44" si="8">F43*3.8</f>
        <v>15.2</v>
      </c>
    </row>
    <row r="44" spans="1:7">
      <c r="A44" t="s">
        <v>150</v>
      </c>
      <c r="B44">
        <v>11.25</v>
      </c>
      <c r="C44">
        <f t="shared" si="7"/>
        <v>42.75</v>
      </c>
      <c r="E44" t="s">
        <v>130</v>
      </c>
      <c r="F44">
        <v>4.75</v>
      </c>
      <c r="G44">
        <f t="shared" si="8"/>
        <v>18.05</v>
      </c>
    </row>
    <row r="45" spans="1:7">
      <c r="A45" t="s">
        <v>151</v>
      </c>
      <c r="B45">
        <v>1</v>
      </c>
      <c r="C45">
        <f t="shared" si="7"/>
        <v>3.8</v>
      </c>
    </row>
    <row r="47" spans="1:7">
      <c r="B47" t="s">
        <v>23</v>
      </c>
      <c r="C47">
        <f>C42+C43+C44+C45</f>
        <v>84.55</v>
      </c>
      <c r="E47" t="s">
        <v>21</v>
      </c>
      <c r="F47">
        <f>G42+G43+G44</f>
        <v>37.049999999999997</v>
      </c>
    </row>
    <row r="49" spans="1:7">
      <c r="A49" t="s">
        <v>152</v>
      </c>
      <c r="B49">
        <v>2.0499999999999998</v>
      </c>
      <c r="C49">
        <f>B49*2.2</f>
        <v>4.51</v>
      </c>
      <c r="E49" t="s">
        <v>8</v>
      </c>
      <c r="F49">
        <v>10.5</v>
      </c>
      <c r="G49">
        <f>F49*2.2</f>
        <v>23.1</v>
      </c>
    </row>
    <row r="50" spans="1:7">
      <c r="A50" t="s">
        <v>153</v>
      </c>
      <c r="B50">
        <v>12.9</v>
      </c>
      <c r="C50">
        <f>B50*2.2</f>
        <v>28.380000000000003</v>
      </c>
    </row>
    <row r="52" spans="1:7">
      <c r="B52" t="s">
        <v>23</v>
      </c>
      <c r="C52">
        <f>C49+C50</f>
        <v>32.89</v>
      </c>
      <c r="E52" t="s">
        <v>23</v>
      </c>
      <c r="F52">
        <v>23.1</v>
      </c>
    </row>
    <row r="54" spans="1:7">
      <c r="A54" t="s">
        <v>154</v>
      </c>
      <c r="B54">
        <v>9</v>
      </c>
      <c r="C54">
        <f>B54*3</f>
        <v>27</v>
      </c>
      <c r="E54" t="s">
        <v>145</v>
      </c>
      <c r="F54">
        <v>24</v>
      </c>
      <c r="G54">
        <f>F54*3</f>
        <v>72</v>
      </c>
    </row>
    <row r="55" spans="1:7">
      <c r="A55" t="s">
        <v>155</v>
      </c>
      <c r="B55">
        <v>5</v>
      </c>
      <c r="C55">
        <f t="shared" ref="C55:C57" si="9">B55*3</f>
        <v>15</v>
      </c>
    </row>
    <row r="56" spans="1:7">
      <c r="A56" t="s">
        <v>156</v>
      </c>
      <c r="B56">
        <v>6.1</v>
      </c>
      <c r="C56">
        <f t="shared" si="9"/>
        <v>18.299999999999997</v>
      </c>
    </row>
    <row r="57" spans="1:7">
      <c r="A57" t="s">
        <v>157</v>
      </c>
      <c r="B57">
        <v>1</v>
      </c>
      <c r="C57">
        <f t="shared" si="9"/>
        <v>3</v>
      </c>
    </row>
    <row r="59" spans="1:7">
      <c r="B59" t="s">
        <v>23</v>
      </c>
      <c r="C59">
        <f>C54+C55+C56+C57</f>
        <v>63.3</v>
      </c>
      <c r="E59" t="s">
        <v>23</v>
      </c>
      <c r="F59">
        <f>G54</f>
        <v>72</v>
      </c>
    </row>
    <row r="61" spans="1:7">
      <c r="A61" t="s">
        <v>158</v>
      </c>
      <c r="B61">
        <v>0.9</v>
      </c>
      <c r="C61">
        <f>B61*2.4</f>
        <v>2.16</v>
      </c>
      <c r="E61" t="s">
        <v>152</v>
      </c>
      <c r="F61">
        <v>2</v>
      </c>
      <c r="G61">
        <f>F61*2.4</f>
        <v>4.8</v>
      </c>
    </row>
    <row r="62" spans="1:7">
      <c r="A62" t="s">
        <v>159</v>
      </c>
      <c r="B62">
        <v>0.25</v>
      </c>
      <c r="C62">
        <f>B62*2.4</f>
        <v>0.6</v>
      </c>
    </row>
    <row r="64" spans="1:7">
      <c r="B64" t="s">
        <v>21</v>
      </c>
      <c r="C64">
        <f>C61+C62</f>
        <v>2.7600000000000002</v>
      </c>
      <c r="E64" t="s">
        <v>21</v>
      </c>
      <c r="F64">
        <v>4.8</v>
      </c>
    </row>
    <row r="66" spans="1:7">
      <c r="A66" t="s">
        <v>162</v>
      </c>
      <c r="B66">
        <v>0.3</v>
      </c>
      <c r="C66">
        <f>B66*2.4</f>
        <v>0.72</v>
      </c>
      <c r="E66" t="s">
        <v>160</v>
      </c>
      <c r="F66">
        <v>2</v>
      </c>
      <c r="G66">
        <f>F66*2.4</f>
        <v>4.8</v>
      </c>
    </row>
    <row r="67" spans="1:7">
      <c r="A67" t="s">
        <v>163</v>
      </c>
      <c r="B67">
        <v>2</v>
      </c>
      <c r="C67">
        <f t="shared" ref="C67:C68" si="10">B67*2.4</f>
        <v>4.8</v>
      </c>
      <c r="E67" t="s">
        <v>150</v>
      </c>
      <c r="F67">
        <v>1.5</v>
      </c>
      <c r="G67">
        <f t="shared" ref="G67:G70" si="11">F67*2.4</f>
        <v>3.5999999999999996</v>
      </c>
    </row>
    <row r="68" spans="1:7">
      <c r="A68" t="s">
        <v>164</v>
      </c>
      <c r="B68">
        <v>5.5</v>
      </c>
      <c r="C68">
        <f t="shared" si="10"/>
        <v>13.2</v>
      </c>
      <c r="E68" t="s">
        <v>137</v>
      </c>
      <c r="F68">
        <v>10</v>
      </c>
      <c r="G68">
        <f t="shared" si="11"/>
        <v>24</v>
      </c>
    </row>
    <row r="69" spans="1:7">
      <c r="E69" t="s">
        <v>161</v>
      </c>
      <c r="F69">
        <v>1.5</v>
      </c>
      <c r="G69">
        <f t="shared" si="11"/>
        <v>3.5999999999999996</v>
      </c>
    </row>
    <row r="70" spans="1:7">
      <c r="E70" t="s">
        <v>154</v>
      </c>
      <c r="F70">
        <v>6</v>
      </c>
      <c r="G70">
        <f t="shared" si="11"/>
        <v>14.399999999999999</v>
      </c>
    </row>
    <row r="72" spans="1:7">
      <c r="B72" t="s">
        <v>21</v>
      </c>
      <c r="C72">
        <f>C66+C67+C68</f>
        <v>18.72</v>
      </c>
      <c r="E72" t="s">
        <v>23</v>
      </c>
      <c r="F72">
        <f>G66+G67+G69+G68+G70</f>
        <v>50.4</v>
      </c>
    </row>
    <row r="74" spans="1:7">
      <c r="A74" t="s">
        <v>152</v>
      </c>
      <c r="B74">
        <v>4.5</v>
      </c>
      <c r="C74">
        <f>B74*2.4</f>
        <v>10.799999999999999</v>
      </c>
      <c r="E74" t="s">
        <v>123</v>
      </c>
      <c r="F74">
        <v>2</v>
      </c>
      <c r="G74">
        <f>F74*2.4</f>
        <v>4.8</v>
      </c>
    </row>
    <row r="75" spans="1:7">
      <c r="A75" t="s">
        <v>166</v>
      </c>
      <c r="B75">
        <v>6</v>
      </c>
      <c r="C75">
        <f t="shared" ref="C75:C78" si="12">B75*2.4</f>
        <v>14.399999999999999</v>
      </c>
      <c r="E75" t="s">
        <v>165</v>
      </c>
      <c r="F75">
        <v>12</v>
      </c>
      <c r="G75">
        <f>F75*2.4</f>
        <v>28.799999999999997</v>
      </c>
    </row>
    <row r="76" spans="1:7">
      <c r="A76" t="s">
        <v>167</v>
      </c>
      <c r="B76">
        <v>1.2</v>
      </c>
      <c r="C76">
        <f t="shared" si="12"/>
        <v>2.88</v>
      </c>
    </row>
    <row r="77" spans="1:7">
      <c r="A77" t="s">
        <v>168</v>
      </c>
      <c r="B77">
        <v>0.25</v>
      </c>
      <c r="C77">
        <f t="shared" si="12"/>
        <v>0.6</v>
      </c>
    </row>
    <row r="78" spans="1:7">
      <c r="A78" t="s">
        <v>169</v>
      </c>
      <c r="B78">
        <v>1.5</v>
      </c>
      <c r="C78">
        <f t="shared" si="12"/>
        <v>3.5999999999999996</v>
      </c>
    </row>
    <row r="80" spans="1:7">
      <c r="B80" t="s">
        <v>23</v>
      </c>
      <c r="C80">
        <f>C74+C75+C76+C77+C78</f>
        <v>32.279999999999994</v>
      </c>
      <c r="E80" t="s">
        <v>23</v>
      </c>
      <c r="F80">
        <f>G74+G75</f>
        <v>33.599999999999994</v>
      </c>
    </row>
    <row r="82" spans="1:6">
      <c r="A82" t="s">
        <v>170</v>
      </c>
      <c r="C82">
        <f>C80+C72+C64+C59+C52+C47+C40+C33+C23+C15+C8</f>
        <v>507.13399999999996</v>
      </c>
      <c r="F82">
        <f>F80+F72+F64+F59+F52+F47+F40+F33+F23+G15</f>
        <v>445.21100000000001</v>
      </c>
    </row>
    <row r="83" spans="1:6">
      <c r="A83" t="s">
        <v>171</v>
      </c>
      <c r="C83">
        <f>C82/11</f>
        <v>46.103090909090902</v>
      </c>
      <c r="F83">
        <f>F82/11</f>
        <v>40.473727272727274</v>
      </c>
    </row>
    <row r="84" spans="1:6">
      <c r="A84" t="s">
        <v>24</v>
      </c>
      <c r="C84">
        <f>C82-F82</f>
        <v>61.922999999999945</v>
      </c>
    </row>
    <row r="85" spans="1:6">
      <c r="A85" t="s">
        <v>172</v>
      </c>
      <c r="C85">
        <f>C84/11</f>
        <v>5.6293636363636317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Ruler="0" topLeftCell="A5" workbookViewId="0">
      <selection activeCell="B32" sqref="B32"/>
    </sheetView>
  </sheetViews>
  <sheetFormatPr baseColWidth="10" defaultRowHeight="15" x14ac:dyDescent="0"/>
  <cols>
    <col min="1" max="1" width="20.5" customWidth="1"/>
  </cols>
  <sheetData>
    <row r="1" spans="1:7">
      <c r="A1" t="s">
        <v>173</v>
      </c>
    </row>
    <row r="2" spans="1:7">
      <c r="A2" t="s">
        <v>174</v>
      </c>
      <c r="B2">
        <v>5</v>
      </c>
      <c r="C2">
        <f>B2*2.4</f>
        <v>12</v>
      </c>
      <c r="E2" t="s">
        <v>177</v>
      </c>
      <c r="F2">
        <v>27.5</v>
      </c>
      <c r="G2">
        <f>F2*2.4</f>
        <v>66</v>
      </c>
    </row>
    <row r="3" spans="1:7">
      <c r="A3" t="s">
        <v>175</v>
      </c>
      <c r="B3">
        <v>13</v>
      </c>
      <c r="C3">
        <f t="shared" ref="C3:C5" si="0">B3*2.4</f>
        <v>31.2</v>
      </c>
      <c r="E3" t="s">
        <v>178</v>
      </c>
      <c r="F3">
        <v>5</v>
      </c>
      <c r="G3">
        <f t="shared" ref="G3:G4" si="1">F3*2.4</f>
        <v>12</v>
      </c>
    </row>
    <row r="4" spans="1:7">
      <c r="A4" t="s">
        <v>176</v>
      </c>
      <c r="B4">
        <v>4.5</v>
      </c>
      <c r="C4">
        <f t="shared" si="0"/>
        <v>10.799999999999999</v>
      </c>
      <c r="E4" t="s">
        <v>164</v>
      </c>
      <c r="F4">
        <v>6.5</v>
      </c>
      <c r="G4">
        <f t="shared" si="1"/>
        <v>15.6</v>
      </c>
    </row>
    <row r="5" spans="1:7">
      <c r="A5" t="s">
        <v>179</v>
      </c>
      <c r="B5">
        <v>1.5</v>
      </c>
      <c r="C5">
        <f t="shared" si="0"/>
        <v>3.5999999999999996</v>
      </c>
    </row>
    <row r="7" spans="1:7">
      <c r="B7" t="s">
        <v>23</v>
      </c>
      <c r="C7">
        <f>C2+C3+C4+C5</f>
        <v>57.6</v>
      </c>
      <c r="E7" t="s">
        <v>23</v>
      </c>
      <c r="F7">
        <f>G2+G3+G4</f>
        <v>93.6</v>
      </c>
    </row>
    <row r="9" spans="1:7">
      <c r="A9" t="s">
        <v>180</v>
      </c>
      <c r="B9">
        <v>1</v>
      </c>
      <c r="C9">
        <f>B9*2.4</f>
        <v>2.4</v>
      </c>
      <c r="E9" t="s">
        <v>184</v>
      </c>
      <c r="F9">
        <v>1.5</v>
      </c>
      <c r="G9">
        <f>F9*2.4</f>
        <v>3.5999999999999996</v>
      </c>
    </row>
    <row r="10" spans="1:7">
      <c r="A10" t="s">
        <v>181</v>
      </c>
      <c r="B10">
        <v>4</v>
      </c>
      <c r="C10">
        <f t="shared" ref="C10:C12" si="2">B10*2.4</f>
        <v>9.6</v>
      </c>
    </row>
    <row r="11" spans="1:7">
      <c r="A11" t="s">
        <v>182</v>
      </c>
      <c r="B11">
        <v>28</v>
      </c>
      <c r="C11">
        <f t="shared" si="2"/>
        <v>67.2</v>
      </c>
    </row>
    <row r="12" spans="1:7">
      <c r="A12" t="s">
        <v>183</v>
      </c>
      <c r="B12">
        <v>0.4</v>
      </c>
      <c r="C12">
        <f t="shared" si="2"/>
        <v>0.96</v>
      </c>
    </row>
    <row r="14" spans="1:7">
      <c r="B14" t="s">
        <v>23</v>
      </c>
      <c r="C14">
        <f>C9+C10+C11+C12</f>
        <v>80.16</v>
      </c>
      <c r="E14" t="s">
        <v>23</v>
      </c>
      <c r="F14">
        <f>G9</f>
        <v>3.5999999999999996</v>
      </c>
    </row>
    <row r="16" spans="1:7">
      <c r="A16" t="s">
        <v>185</v>
      </c>
      <c r="B16">
        <v>4.2</v>
      </c>
      <c r="C16">
        <f>B16*1.94</f>
        <v>8.1479999999999997</v>
      </c>
      <c r="E16" t="s">
        <v>188</v>
      </c>
      <c r="F16">
        <v>0.5</v>
      </c>
      <c r="G16">
        <f>F16*1.94</f>
        <v>0.97</v>
      </c>
    </row>
    <row r="17" spans="1:6">
      <c r="A17" t="s">
        <v>186</v>
      </c>
      <c r="B17">
        <v>0.2</v>
      </c>
      <c r="C17">
        <f t="shared" ref="C17:C24" si="3">B17*1.94</f>
        <v>0.38800000000000001</v>
      </c>
    </row>
    <row r="18" spans="1:6">
      <c r="A18" t="s">
        <v>187</v>
      </c>
      <c r="B18">
        <v>1.5</v>
      </c>
      <c r="C18">
        <f t="shared" si="3"/>
        <v>2.91</v>
      </c>
    </row>
    <row r="19" spans="1:6">
      <c r="A19" t="s">
        <v>189</v>
      </c>
      <c r="B19">
        <v>0.5</v>
      </c>
      <c r="C19">
        <f t="shared" si="3"/>
        <v>0.97</v>
      </c>
    </row>
    <row r="20" spans="1:6">
      <c r="A20" t="s">
        <v>190</v>
      </c>
      <c r="B20">
        <v>9.5</v>
      </c>
      <c r="C20">
        <f t="shared" si="3"/>
        <v>18.43</v>
      </c>
    </row>
    <row r="21" spans="1:6">
      <c r="A21" t="s">
        <v>191</v>
      </c>
      <c r="B21">
        <v>4.5</v>
      </c>
      <c r="C21">
        <f t="shared" si="3"/>
        <v>8.73</v>
      </c>
    </row>
    <row r="22" spans="1:6">
      <c r="A22" t="s">
        <v>192</v>
      </c>
      <c r="B22">
        <v>0.3</v>
      </c>
      <c r="C22">
        <f t="shared" si="3"/>
        <v>0.58199999999999996</v>
      </c>
    </row>
    <row r="23" spans="1:6">
      <c r="A23" t="s">
        <v>193</v>
      </c>
      <c r="B23">
        <v>3</v>
      </c>
      <c r="C23">
        <f t="shared" si="3"/>
        <v>5.82</v>
      </c>
    </row>
    <row r="24" spans="1:6">
      <c r="A24" t="s">
        <v>211</v>
      </c>
      <c r="B24">
        <v>13</v>
      </c>
      <c r="C24">
        <f t="shared" si="3"/>
        <v>25.22</v>
      </c>
    </row>
    <row r="25" spans="1:6">
      <c r="B25" t="s">
        <v>23</v>
      </c>
      <c r="C25">
        <f>C16+C17+C18+C19+C20+C21+C22+C23</f>
        <v>45.978000000000002</v>
      </c>
      <c r="E25" t="s">
        <v>23</v>
      </c>
      <c r="F25">
        <f>G16</f>
        <v>0.97</v>
      </c>
    </row>
    <row r="27" spans="1:6">
      <c r="A27" t="s">
        <v>194</v>
      </c>
      <c r="C27">
        <f>C25+C14+C7</f>
        <v>183.738</v>
      </c>
      <c r="E27" t="s">
        <v>23</v>
      </c>
      <c r="F27">
        <f>F25+F14+F7</f>
        <v>98.169999999999987</v>
      </c>
    </row>
    <row r="28" spans="1:6">
      <c r="A28" t="s">
        <v>195</v>
      </c>
      <c r="C28">
        <f>C27/3</f>
        <v>61.246000000000002</v>
      </c>
      <c r="F28">
        <f>F27/3</f>
        <v>32.723333333333329</v>
      </c>
    </row>
    <row r="29" spans="1:6">
      <c r="A29" t="s">
        <v>24</v>
      </c>
      <c r="C29">
        <f>C27-F27</f>
        <v>85.568000000000012</v>
      </c>
    </row>
    <row r="30" spans="1:6">
      <c r="A30" t="s">
        <v>196</v>
      </c>
      <c r="C30">
        <f>C29/3</f>
        <v>28.522666666666669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Ruler="0" topLeftCell="A6" workbookViewId="0">
      <selection activeCell="C31" sqref="C31"/>
    </sheetView>
  </sheetViews>
  <sheetFormatPr baseColWidth="10" defaultRowHeight="15" x14ac:dyDescent="0"/>
  <cols>
    <col min="1" max="1" width="17.33203125" customWidth="1"/>
  </cols>
  <sheetData>
    <row r="1" spans="1:7">
      <c r="A1" t="s">
        <v>197</v>
      </c>
    </row>
    <row r="3" spans="1:7">
      <c r="A3" t="s">
        <v>198</v>
      </c>
      <c r="B3">
        <v>25</v>
      </c>
      <c r="C3">
        <f>B3*1.46</f>
        <v>36.5</v>
      </c>
      <c r="E3" t="s">
        <v>169</v>
      </c>
      <c r="F3">
        <v>48</v>
      </c>
      <c r="G3">
        <f>F3*1.46</f>
        <v>70.08</v>
      </c>
    </row>
    <row r="4" spans="1:7">
      <c r="A4" t="s">
        <v>199</v>
      </c>
      <c r="B4">
        <v>12</v>
      </c>
      <c r="C4">
        <f t="shared" ref="C4:C8" si="0">B4*1.46</f>
        <v>17.52</v>
      </c>
      <c r="E4" t="s">
        <v>163</v>
      </c>
      <c r="F4">
        <v>2</v>
      </c>
      <c r="G4">
        <f t="shared" ref="G4:G5" si="1">F4*1.46</f>
        <v>2.92</v>
      </c>
    </row>
    <row r="5" spans="1:7">
      <c r="A5" t="s">
        <v>158</v>
      </c>
      <c r="B5">
        <v>7.1</v>
      </c>
      <c r="C5">
        <f t="shared" si="0"/>
        <v>10.366</v>
      </c>
      <c r="E5" t="s">
        <v>167</v>
      </c>
      <c r="F5">
        <v>5</v>
      </c>
      <c r="G5">
        <f t="shared" si="1"/>
        <v>7.3</v>
      </c>
    </row>
    <row r="6" spans="1:7">
      <c r="A6" t="s">
        <v>200</v>
      </c>
      <c r="B6">
        <v>1.5</v>
      </c>
      <c r="C6">
        <f t="shared" si="0"/>
        <v>2.19</v>
      </c>
    </row>
    <row r="7" spans="1:7">
      <c r="A7" t="s">
        <v>201</v>
      </c>
      <c r="B7">
        <v>7.5</v>
      </c>
      <c r="C7">
        <f t="shared" si="0"/>
        <v>10.95</v>
      </c>
    </row>
    <row r="8" spans="1:7">
      <c r="A8" t="s">
        <v>202</v>
      </c>
      <c r="B8">
        <v>22</v>
      </c>
      <c r="C8">
        <f t="shared" si="0"/>
        <v>32.119999999999997</v>
      </c>
    </row>
    <row r="10" spans="1:7">
      <c r="B10" t="s">
        <v>23</v>
      </c>
      <c r="C10">
        <f>C3+C4+C5+C6+C7+C8</f>
        <v>109.64599999999999</v>
      </c>
      <c r="E10" t="s">
        <v>23</v>
      </c>
      <c r="F10">
        <f>G3+G4+G5</f>
        <v>80.3</v>
      </c>
    </row>
    <row r="12" spans="1:7">
      <c r="A12" t="s">
        <v>203</v>
      </c>
      <c r="B12">
        <v>30</v>
      </c>
      <c r="E12" t="s">
        <v>205</v>
      </c>
      <c r="F12">
        <v>8</v>
      </c>
    </row>
    <row r="13" spans="1:7">
      <c r="A13" t="s">
        <v>204</v>
      </c>
      <c r="B13">
        <v>23.6</v>
      </c>
      <c r="E13" t="s">
        <v>182</v>
      </c>
      <c r="F13">
        <v>90</v>
      </c>
    </row>
    <row r="14" spans="1:7">
      <c r="A14" t="s">
        <v>206</v>
      </c>
      <c r="B14">
        <v>6.8</v>
      </c>
      <c r="E14" t="s">
        <v>208</v>
      </c>
      <c r="F14">
        <v>11.5</v>
      </c>
    </row>
    <row r="15" spans="1:7">
      <c r="A15" t="s">
        <v>207</v>
      </c>
      <c r="B15">
        <v>31</v>
      </c>
    </row>
    <row r="16" spans="1:7">
      <c r="A16" t="s">
        <v>135</v>
      </c>
      <c r="B16">
        <v>0</v>
      </c>
    </row>
    <row r="17" spans="1:6">
      <c r="A17" t="s">
        <v>163</v>
      </c>
      <c r="B17">
        <v>6</v>
      </c>
    </row>
    <row r="18" spans="1:6">
      <c r="A18" t="s">
        <v>209</v>
      </c>
      <c r="B18">
        <v>4</v>
      </c>
    </row>
    <row r="19" spans="1:6">
      <c r="A19" t="s">
        <v>210</v>
      </c>
      <c r="B19">
        <v>5.2</v>
      </c>
    </row>
    <row r="26" spans="1:6">
      <c r="B26" t="s">
        <v>23</v>
      </c>
      <c r="C26">
        <f>B12+B13+B14+B15+B16+B17+B18+B19</f>
        <v>106.60000000000001</v>
      </c>
      <c r="E26" t="s">
        <v>23</v>
      </c>
      <c r="F26">
        <f>F12+F13+F14</f>
        <v>109.5</v>
      </c>
    </row>
    <row r="28" spans="1:6">
      <c r="B28" t="s">
        <v>248</v>
      </c>
      <c r="C28">
        <f>C10+C26</f>
        <v>216.24599999999998</v>
      </c>
      <c r="F28">
        <f>F10+F26</f>
        <v>189.8</v>
      </c>
    </row>
    <row r="29" spans="1:6">
      <c r="B29" t="s">
        <v>249</v>
      </c>
      <c r="C29">
        <f>C28-F28</f>
        <v>26.44599999999997</v>
      </c>
    </row>
    <row r="30" spans="1:6">
      <c r="B30" t="s">
        <v>250</v>
      </c>
      <c r="C30">
        <f>C29/2</f>
        <v>13.222999999999985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Ruler="0" workbookViewId="0">
      <selection activeCell="B1" sqref="B1"/>
    </sheetView>
  </sheetViews>
  <sheetFormatPr baseColWidth="10" defaultRowHeight="15" x14ac:dyDescent="0"/>
  <cols>
    <col min="1" max="1" width="14.1640625" customWidth="1"/>
    <col min="4" max="4" width="12" customWidth="1"/>
    <col min="6" max="6" width="16.1640625" customWidth="1"/>
  </cols>
  <sheetData>
    <row r="1" spans="1:9">
      <c r="A1" t="s">
        <v>182</v>
      </c>
      <c r="B1">
        <v>67.2</v>
      </c>
      <c r="C1" t="s">
        <v>212</v>
      </c>
      <c r="D1" t="s">
        <v>213</v>
      </c>
      <c r="E1" t="s">
        <v>217</v>
      </c>
      <c r="F1" t="s">
        <v>219</v>
      </c>
      <c r="H1" t="s">
        <v>135</v>
      </c>
      <c r="I1">
        <v>132.30000000000001</v>
      </c>
    </row>
    <row r="2" spans="1:9">
      <c r="A2" t="s">
        <v>32</v>
      </c>
      <c r="B2">
        <v>47.4</v>
      </c>
      <c r="E2" t="s">
        <v>218</v>
      </c>
      <c r="H2" t="s">
        <v>182</v>
      </c>
      <c r="I2">
        <v>90</v>
      </c>
    </row>
    <row r="3" spans="1:9">
      <c r="A3" t="s">
        <v>39</v>
      </c>
      <c r="B3">
        <v>46.6</v>
      </c>
      <c r="H3" t="s">
        <v>169</v>
      </c>
      <c r="I3">
        <v>70</v>
      </c>
    </row>
    <row r="4" spans="1:9">
      <c r="A4" t="s">
        <v>150</v>
      </c>
      <c r="B4">
        <v>42.2</v>
      </c>
      <c r="H4" t="s">
        <v>177</v>
      </c>
      <c r="I4">
        <v>66</v>
      </c>
    </row>
    <row r="5" spans="1:9">
      <c r="A5" t="s">
        <v>54</v>
      </c>
      <c r="B5">
        <v>41.4</v>
      </c>
      <c r="H5" t="s">
        <v>44</v>
      </c>
      <c r="I5">
        <v>57.6</v>
      </c>
    </row>
    <row r="6" spans="1:9">
      <c r="A6" t="s">
        <v>8</v>
      </c>
      <c r="B6">
        <v>39.81</v>
      </c>
      <c r="H6" t="s">
        <v>52</v>
      </c>
      <c r="I6">
        <v>56.05</v>
      </c>
    </row>
    <row r="7" spans="1:9">
      <c r="A7" t="s">
        <v>44</v>
      </c>
      <c r="B7">
        <v>36.85</v>
      </c>
      <c r="H7" t="s">
        <v>220</v>
      </c>
      <c r="I7">
        <v>50.4</v>
      </c>
    </row>
    <row r="8" spans="1:9">
      <c r="A8" t="s">
        <v>198</v>
      </c>
      <c r="B8">
        <v>36.5</v>
      </c>
      <c r="H8" t="s">
        <v>81</v>
      </c>
      <c r="I8">
        <v>40.950000000000003</v>
      </c>
    </row>
    <row r="9" spans="1:9" ht="16" customHeight="1">
      <c r="A9" t="s">
        <v>30</v>
      </c>
      <c r="B9">
        <v>34.46</v>
      </c>
      <c r="H9" t="s">
        <v>221</v>
      </c>
      <c r="I9">
        <v>38</v>
      </c>
    </row>
    <row r="10" spans="1:9">
      <c r="A10" t="s">
        <v>214</v>
      </c>
      <c r="B10">
        <v>32.4</v>
      </c>
      <c r="H10" t="s">
        <v>110</v>
      </c>
      <c r="I10">
        <v>29.6</v>
      </c>
    </row>
    <row r="11" spans="1:9">
      <c r="A11" t="s">
        <v>215</v>
      </c>
      <c r="B11">
        <v>32</v>
      </c>
      <c r="H11" t="s">
        <v>54</v>
      </c>
      <c r="I11">
        <v>29.4</v>
      </c>
    </row>
    <row r="12" spans="1:9">
      <c r="A12" t="s">
        <v>136</v>
      </c>
      <c r="B12">
        <v>31.85</v>
      </c>
      <c r="H12" t="s">
        <v>165</v>
      </c>
      <c r="I12">
        <v>28.8</v>
      </c>
    </row>
    <row r="13" spans="1:9">
      <c r="A13" t="s">
        <v>175</v>
      </c>
      <c r="B13">
        <v>31.2</v>
      </c>
      <c r="H13" t="s">
        <v>73</v>
      </c>
      <c r="I13">
        <v>26.1</v>
      </c>
    </row>
    <row r="14" spans="1:9">
      <c r="A14" t="s">
        <v>34</v>
      </c>
      <c r="B14">
        <v>30.4</v>
      </c>
      <c r="H14" t="s">
        <v>15</v>
      </c>
      <c r="I14">
        <v>26</v>
      </c>
    </row>
    <row r="15" spans="1:9">
      <c r="A15" t="s">
        <v>8</v>
      </c>
      <c r="B15">
        <v>28.5</v>
      </c>
      <c r="H15" t="s">
        <v>114</v>
      </c>
      <c r="I15">
        <v>24.05</v>
      </c>
    </row>
    <row r="16" spans="1:9">
      <c r="A16" t="s">
        <v>68</v>
      </c>
      <c r="B16">
        <v>28.5</v>
      </c>
      <c r="H16" t="s">
        <v>38</v>
      </c>
      <c r="I16">
        <v>23.7</v>
      </c>
    </row>
    <row r="17" spans="1:10">
      <c r="A17" t="s">
        <v>177</v>
      </c>
      <c r="B17">
        <v>28.4</v>
      </c>
      <c r="H17" t="s">
        <v>86</v>
      </c>
      <c r="I17">
        <v>23.3</v>
      </c>
    </row>
    <row r="18" spans="1:10">
      <c r="A18" t="s">
        <v>86</v>
      </c>
      <c r="B18">
        <v>28.35</v>
      </c>
      <c r="H18" t="s">
        <v>8</v>
      </c>
      <c r="I18">
        <v>23.1</v>
      </c>
    </row>
    <row r="19" spans="1:10">
      <c r="A19" t="s">
        <v>216</v>
      </c>
      <c r="B19">
        <v>27</v>
      </c>
      <c r="H19" t="s">
        <v>16</v>
      </c>
      <c r="I19">
        <v>22.8</v>
      </c>
    </row>
    <row r="20" spans="1:10">
      <c r="A20" t="s">
        <v>31</v>
      </c>
      <c r="B20">
        <v>25.28</v>
      </c>
      <c r="H20" t="s">
        <v>36</v>
      </c>
      <c r="I20">
        <v>22.1</v>
      </c>
    </row>
    <row r="21" spans="1:10">
      <c r="A21" t="s">
        <v>52</v>
      </c>
      <c r="B21">
        <v>25.2</v>
      </c>
      <c r="H21" t="s">
        <v>18</v>
      </c>
      <c r="I21">
        <v>20.9</v>
      </c>
    </row>
    <row r="22" spans="1:10">
      <c r="A22" t="s">
        <v>81</v>
      </c>
      <c r="B22">
        <v>25.2</v>
      </c>
      <c r="H22" t="s">
        <v>69</v>
      </c>
      <c r="I22">
        <v>19</v>
      </c>
    </row>
    <row r="23" spans="1:10">
      <c r="A23" t="s">
        <v>211</v>
      </c>
      <c r="B23">
        <v>25.2</v>
      </c>
      <c r="H23" t="s">
        <v>94</v>
      </c>
      <c r="I23">
        <v>18.899999999999999</v>
      </c>
    </row>
    <row r="24" spans="1:10">
      <c r="A24" t="s">
        <v>207</v>
      </c>
      <c r="B24">
        <v>25</v>
      </c>
      <c r="H24" t="s">
        <v>32</v>
      </c>
      <c r="I24">
        <v>16.600000000000001</v>
      </c>
    </row>
    <row r="25" spans="1:10">
      <c r="A25" t="s">
        <v>203</v>
      </c>
      <c r="B25">
        <v>25</v>
      </c>
      <c r="H25" t="s">
        <v>164</v>
      </c>
      <c r="I25">
        <v>15.6</v>
      </c>
    </row>
    <row r="31" spans="1:10">
      <c r="A31" t="s">
        <v>222</v>
      </c>
      <c r="B31">
        <f>B1+B2+B3+B4+B5+B6+B7+B8+B9+B10+B11+B12+B13+B14+B15+B16+B17+B18+B19+B20+B22+B21+B23+B25+B24</f>
        <v>841.90000000000009</v>
      </c>
      <c r="C31">
        <f>B31/25</f>
        <v>33.676000000000002</v>
      </c>
      <c r="I31">
        <f>I1+I2+I3+I4+I5+I6+I7+I8+I9+I10+I11+I12+I13+I14+I15+I16+I17+I18+I19+I20+I21+I22+I23+I24+I25</f>
        <v>971.25</v>
      </c>
      <c r="J31">
        <f>I31/25</f>
        <v>38.85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2017-07-24T14:12:51Z</dcterms:created>
  <dcterms:modified xsi:type="dcterms:W3CDTF">2017-07-26T13:29:14Z</dcterms:modified>
</cp:coreProperties>
</file>